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_Faster_org\EU dotace\DC II\Kudrna\"/>
    </mc:Choice>
  </mc:AlternateContent>
  <bookViews>
    <workbookView xWindow="0" yWindow="0" windowWidth="28800" windowHeight="12300"/>
  </bookViews>
  <sheets>
    <sheet name="Rekapitulace stavby" sheetId="1" r:id="rId1"/>
    <sheet name="FASTER - Dostavba datovéh..." sheetId="2" r:id="rId2"/>
  </sheets>
  <definedNames>
    <definedName name="_xlnm.Print_Titles" localSheetId="1">'FASTER - Dostavba datovéh...'!$133:$133</definedName>
    <definedName name="_xlnm.Print_Titles" localSheetId="0">'Rekapitulace stavby'!$85:$85</definedName>
    <definedName name="_xlnm.Print_Area" localSheetId="1">'FASTER - Dostavba datovéh...'!$C$4:$Q$70,'FASTER - Dostavba datovéh...'!$C$76:$Q$118,'FASTER - Dostavba datovéh...'!$C$124:$Q$402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N253" i="2" l="1"/>
  <c r="N366" i="2"/>
  <c r="AY88" i="1" l="1"/>
  <c r="AX88" i="1"/>
  <c r="BI403" i="2"/>
  <c r="BH403" i="2"/>
  <c r="BG403" i="2"/>
  <c r="BF403" i="2"/>
  <c r="AA403" i="2"/>
  <c r="AA402" i="2" s="1"/>
  <c r="AA401" i="2" s="1"/>
  <c r="Y403" i="2"/>
  <c r="Y402" i="2" s="1"/>
  <c r="Y401" i="2" s="1"/>
  <c r="W403" i="2"/>
  <c r="W402" i="2" s="1"/>
  <c r="W401" i="2" s="1"/>
  <c r="BK403" i="2"/>
  <c r="BK402" i="2" s="1"/>
  <c r="N402" i="2"/>
  <c r="BE403" i="2" s="1"/>
  <c r="BI400" i="2"/>
  <c r="BH400" i="2"/>
  <c r="BG400" i="2"/>
  <c r="BF400" i="2"/>
  <c r="AA400" i="2"/>
  <c r="Y400" i="2"/>
  <c r="W400" i="2"/>
  <c r="BK400" i="2"/>
  <c r="N399" i="2"/>
  <c r="BE400" i="2" s="1"/>
  <c r="BI399" i="2"/>
  <c r="BH399" i="2"/>
  <c r="BG399" i="2"/>
  <c r="BF399" i="2"/>
  <c r="AA399" i="2"/>
  <c r="Y399" i="2"/>
  <c r="W399" i="2"/>
  <c r="BK399" i="2"/>
  <c r="N398" i="2"/>
  <c r="BE399" i="2" s="1"/>
  <c r="BI398" i="2"/>
  <c r="BH398" i="2"/>
  <c r="BG398" i="2"/>
  <c r="BF398" i="2"/>
  <c r="BE398" i="2"/>
  <c r="AA398" i="2"/>
  <c r="Y398" i="2"/>
  <c r="W398" i="2"/>
  <c r="BK398" i="2"/>
  <c r="BK397" i="2" s="1"/>
  <c r="N396" i="2" s="1"/>
  <c r="N112" i="2" s="1"/>
  <c r="N397" i="2"/>
  <c r="BI396" i="2"/>
  <c r="BH396" i="2"/>
  <c r="BG396" i="2"/>
  <c r="BF396" i="2"/>
  <c r="AA396" i="2"/>
  <c r="Y396" i="2"/>
  <c r="W396" i="2"/>
  <c r="BK396" i="2"/>
  <c r="N395" i="2"/>
  <c r="BE396" i="2" s="1"/>
  <c r="BI395" i="2"/>
  <c r="BH395" i="2"/>
  <c r="BG395" i="2"/>
  <c r="BF395" i="2"/>
  <c r="AA395" i="2"/>
  <c r="Y395" i="2"/>
  <c r="W395" i="2"/>
  <c r="BK395" i="2"/>
  <c r="N394" i="2"/>
  <c r="BE395" i="2" s="1"/>
  <c r="BI394" i="2"/>
  <c r="BH394" i="2"/>
  <c r="BG394" i="2"/>
  <c r="BF394" i="2"/>
  <c r="AA394" i="2"/>
  <c r="AA393" i="2" s="1"/>
  <c r="Y394" i="2"/>
  <c r="W394" i="2"/>
  <c r="BK394" i="2"/>
  <c r="N393" i="2"/>
  <c r="BE394" i="2" s="1"/>
  <c r="BI392" i="2"/>
  <c r="BH392" i="2"/>
  <c r="BG392" i="2"/>
  <c r="BF392" i="2"/>
  <c r="AA392" i="2"/>
  <c r="Y392" i="2"/>
  <c r="W392" i="2"/>
  <c r="BK392" i="2"/>
  <c r="N391" i="2"/>
  <c r="BE392" i="2" s="1"/>
  <c r="BI391" i="2"/>
  <c r="BH391" i="2"/>
  <c r="BG391" i="2"/>
  <c r="BF391" i="2"/>
  <c r="BE391" i="2"/>
  <c r="AA391" i="2"/>
  <c r="Y391" i="2"/>
  <c r="W391" i="2"/>
  <c r="BK391" i="2"/>
  <c r="N390" i="2"/>
  <c r="BI390" i="2"/>
  <c r="BH390" i="2"/>
  <c r="BG390" i="2"/>
  <c r="BF390" i="2"/>
  <c r="BE390" i="2"/>
  <c r="AA390" i="2"/>
  <c r="Y390" i="2"/>
  <c r="W390" i="2"/>
  <c r="BK390" i="2"/>
  <c r="N389" i="2"/>
  <c r="BI389" i="2"/>
  <c r="BH389" i="2"/>
  <c r="BG389" i="2"/>
  <c r="BF389" i="2"/>
  <c r="AA389" i="2"/>
  <c r="Y389" i="2"/>
  <c r="W389" i="2"/>
  <c r="BK389" i="2"/>
  <c r="N388" i="2"/>
  <c r="BE389" i="2" s="1"/>
  <c r="BI388" i="2"/>
  <c r="BH388" i="2"/>
  <c r="BG388" i="2"/>
  <c r="BF388" i="2"/>
  <c r="AA388" i="2"/>
  <c r="Y388" i="2"/>
  <c r="W388" i="2"/>
  <c r="BK388" i="2"/>
  <c r="N387" i="2"/>
  <c r="BE388" i="2" s="1"/>
  <c r="BI387" i="2"/>
  <c r="BH387" i="2"/>
  <c r="BG387" i="2"/>
  <c r="BF387" i="2"/>
  <c r="AA387" i="2"/>
  <c r="Y387" i="2"/>
  <c r="W387" i="2"/>
  <c r="BK387" i="2"/>
  <c r="N386" i="2"/>
  <c r="BE387" i="2" s="1"/>
  <c r="BI385" i="2"/>
  <c r="BH385" i="2"/>
  <c r="BG385" i="2"/>
  <c r="BF385" i="2"/>
  <c r="AA385" i="2"/>
  <c r="Y385" i="2"/>
  <c r="W385" i="2"/>
  <c r="BK385" i="2"/>
  <c r="N384" i="2"/>
  <c r="BE385" i="2" s="1"/>
  <c r="BI384" i="2"/>
  <c r="BH384" i="2"/>
  <c r="BG384" i="2"/>
  <c r="BF384" i="2"/>
  <c r="AA384" i="2"/>
  <c r="Y384" i="2"/>
  <c r="W384" i="2"/>
  <c r="BK384" i="2"/>
  <c r="N383" i="2"/>
  <c r="BE384" i="2" s="1"/>
  <c r="BI383" i="2"/>
  <c r="BH383" i="2"/>
  <c r="BG383" i="2"/>
  <c r="BF383" i="2"/>
  <c r="AA383" i="2"/>
  <c r="Y383" i="2"/>
  <c r="W383" i="2"/>
  <c r="BK383" i="2"/>
  <c r="N382" i="2"/>
  <c r="BE383" i="2" s="1"/>
  <c r="BI382" i="2"/>
  <c r="BH382" i="2"/>
  <c r="BG382" i="2"/>
  <c r="BF382" i="2"/>
  <c r="BE382" i="2"/>
  <c r="AA382" i="2"/>
  <c r="Y382" i="2"/>
  <c r="W382" i="2"/>
  <c r="BK382" i="2"/>
  <c r="N381" i="2"/>
  <c r="BI381" i="2"/>
  <c r="BH381" i="2"/>
  <c r="BG381" i="2"/>
  <c r="BF381" i="2"/>
  <c r="AA381" i="2"/>
  <c r="Y381" i="2"/>
  <c r="W381" i="2"/>
  <c r="BK381" i="2"/>
  <c r="N380" i="2"/>
  <c r="BE381" i="2" s="1"/>
  <c r="BI380" i="2"/>
  <c r="BH380" i="2"/>
  <c r="BG380" i="2"/>
  <c r="BF380" i="2"/>
  <c r="AA380" i="2"/>
  <c r="Y380" i="2"/>
  <c r="W380" i="2"/>
  <c r="BK380" i="2"/>
  <c r="N379" i="2"/>
  <c r="BE380" i="2" s="1"/>
  <c r="BI379" i="2"/>
  <c r="BH379" i="2"/>
  <c r="BG379" i="2"/>
  <c r="BF379" i="2"/>
  <c r="AA379" i="2"/>
  <c r="Y379" i="2"/>
  <c r="W379" i="2"/>
  <c r="BK379" i="2"/>
  <c r="N378" i="2"/>
  <c r="BE379" i="2" s="1"/>
  <c r="BI378" i="2"/>
  <c r="BH378" i="2"/>
  <c r="BG378" i="2"/>
  <c r="BF378" i="2"/>
  <c r="AA378" i="2"/>
  <c r="Y378" i="2"/>
  <c r="W378" i="2"/>
  <c r="BK378" i="2"/>
  <c r="N377" i="2"/>
  <c r="BE378" i="2" s="1"/>
  <c r="BI377" i="2"/>
  <c r="BH377" i="2"/>
  <c r="BG377" i="2"/>
  <c r="BF377" i="2"/>
  <c r="AA377" i="2"/>
  <c r="AA376" i="2" s="1"/>
  <c r="Y377" i="2"/>
  <c r="W377" i="2"/>
  <c r="BK377" i="2"/>
  <c r="N376" i="2"/>
  <c r="BE377" i="2" s="1"/>
  <c r="BI375" i="2"/>
  <c r="BH375" i="2"/>
  <c r="BG375" i="2"/>
  <c r="BF375" i="2"/>
  <c r="AA375" i="2"/>
  <c r="Y375" i="2"/>
  <c r="W375" i="2"/>
  <c r="BK375" i="2"/>
  <c r="N374" i="2"/>
  <c r="BE375" i="2" s="1"/>
  <c r="BI374" i="2"/>
  <c r="BH374" i="2"/>
  <c r="BG374" i="2"/>
  <c r="BF374" i="2"/>
  <c r="AA374" i="2"/>
  <c r="Y374" i="2"/>
  <c r="W374" i="2"/>
  <c r="BK374" i="2"/>
  <c r="N373" i="2"/>
  <c r="BE374" i="2" s="1"/>
  <c r="BI373" i="2"/>
  <c r="BH373" i="2"/>
  <c r="BG373" i="2"/>
  <c r="BF373" i="2"/>
  <c r="AA373" i="2"/>
  <c r="Y373" i="2"/>
  <c r="W373" i="2"/>
  <c r="BK373" i="2"/>
  <c r="N372" i="2"/>
  <c r="BE373" i="2" s="1"/>
  <c r="BI372" i="2"/>
  <c r="BH372" i="2"/>
  <c r="BG372" i="2"/>
  <c r="BF372" i="2"/>
  <c r="AA372" i="2"/>
  <c r="Y372" i="2"/>
  <c r="W372" i="2"/>
  <c r="BK372" i="2"/>
  <c r="N371" i="2"/>
  <c r="BE372" i="2" s="1"/>
  <c r="BI371" i="2"/>
  <c r="BH371" i="2"/>
  <c r="BG371" i="2"/>
  <c r="BF371" i="2"/>
  <c r="AA371" i="2"/>
  <c r="Y371" i="2"/>
  <c r="W371" i="2"/>
  <c r="BK371" i="2"/>
  <c r="N370" i="2"/>
  <c r="BE371" i="2" s="1"/>
  <c r="BI370" i="2"/>
  <c r="BH370" i="2"/>
  <c r="BG370" i="2"/>
  <c r="BF370" i="2"/>
  <c r="BE370" i="2"/>
  <c r="AA370" i="2"/>
  <c r="Y370" i="2"/>
  <c r="W370" i="2"/>
  <c r="BK370" i="2"/>
  <c r="N369" i="2"/>
  <c r="BI369" i="2"/>
  <c r="BH369" i="2"/>
  <c r="BG369" i="2"/>
  <c r="BF369" i="2"/>
  <c r="BE369" i="2"/>
  <c r="AA369" i="2"/>
  <c r="Y369" i="2"/>
  <c r="W369" i="2"/>
  <c r="BK369" i="2"/>
  <c r="N368" i="2"/>
  <c r="BI368" i="2"/>
  <c r="BH368" i="2"/>
  <c r="BG368" i="2"/>
  <c r="BF368" i="2"/>
  <c r="BE368" i="2"/>
  <c r="AA368" i="2"/>
  <c r="Y368" i="2"/>
  <c r="W368" i="2"/>
  <c r="BK368" i="2"/>
  <c r="N367" i="2"/>
  <c r="BI367" i="2"/>
  <c r="BH367" i="2"/>
  <c r="BG367" i="2"/>
  <c r="BF367" i="2"/>
  <c r="AA367" i="2"/>
  <c r="AA366" i="2" s="1"/>
  <c r="Y367" i="2"/>
  <c r="Y366" i="2" s="1"/>
  <c r="W367" i="2"/>
  <c r="W366" i="2" s="1"/>
  <c r="BK367" i="2"/>
  <c r="BE367" i="2"/>
  <c r="BI365" i="2"/>
  <c r="BH365" i="2"/>
  <c r="BG365" i="2"/>
  <c r="BF365" i="2"/>
  <c r="AA365" i="2"/>
  <c r="Y365" i="2"/>
  <c r="W365" i="2"/>
  <c r="BK365" i="2"/>
  <c r="N365" i="2"/>
  <c r="BE365" i="2" s="1"/>
  <c r="BI364" i="2"/>
  <c r="BH364" i="2"/>
  <c r="BG364" i="2"/>
  <c r="BF364" i="2"/>
  <c r="AA364" i="2"/>
  <c r="Y364" i="2"/>
  <c r="W364" i="2"/>
  <c r="BK364" i="2"/>
  <c r="N364" i="2"/>
  <c r="BE364" i="2" s="1"/>
  <c r="BI363" i="2"/>
  <c r="BH363" i="2"/>
  <c r="BG363" i="2"/>
  <c r="BF363" i="2"/>
  <c r="AA363" i="2"/>
  <c r="Y363" i="2"/>
  <c r="W363" i="2"/>
  <c r="BK363" i="2"/>
  <c r="N363" i="2"/>
  <c r="BE363" i="2" s="1"/>
  <c r="BI362" i="2"/>
  <c r="BH362" i="2"/>
  <c r="BG362" i="2"/>
  <c r="BF362" i="2"/>
  <c r="AA362" i="2"/>
  <c r="Y362" i="2"/>
  <c r="W362" i="2"/>
  <c r="BK362" i="2"/>
  <c r="N362" i="2"/>
  <c r="BE362" i="2" s="1"/>
  <c r="BI361" i="2"/>
  <c r="BH361" i="2"/>
  <c r="BG361" i="2"/>
  <c r="BF361" i="2"/>
  <c r="AA361" i="2"/>
  <c r="Y361" i="2"/>
  <c r="W361" i="2"/>
  <c r="BK361" i="2"/>
  <c r="N361" i="2"/>
  <c r="BE361" i="2" s="1"/>
  <c r="BI360" i="2"/>
  <c r="BH360" i="2"/>
  <c r="BG360" i="2"/>
  <c r="BF360" i="2"/>
  <c r="AA360" i="2"/>
  <c r="Y360" i="2"/>
  <c r="W360" i="2"/>
  <c r="BK360" i="2"/>
  <c r="N360" i="2"/>
  <c r="BE360" i="2" s="1"/>
  <c r="BI359" i="2"/>
  <c r="BH359" i="2"/>
  <c r="BG359" i="2"/>
  <c r="BF359" i="2"/>
  <c r="AA359" i="2"/>
  <c r="Y359" i="2"/>
  <c r="W359" i="2"/>
  <c r="BK359" i="2"/>
  <c r="N359" i="2"/>
  <c r="BE359" i="2" s="1"/>
  <c r="BI358" i="2"/>
  <c r="BH358" i="2"/>
  <c r="BG358" i="2"/>
  <c r="BF358" i="2"/>
  <c r="AA358" i="2"/>
  <c r="Y358" i="2"/>
  <c r="W358" i="2"/>
  <c r="BK358" i="2"/>
  <c r="N358" i="2"/>
  <c r="BE358" i="2" s="1"/>
  <c r="BI357" i="2"/>
  <c r="BH357" i="2"/>
  <c r="BG357" i="2"/>
  <c r="BF357" i="2"/>
  <c r="AA357" i="2"/>
  <c r="Y357" i="2"/>
  <c r="W357" i="2"/>
  <c r="BK357" i="2"/>
  <c r="N357" i="2"/>
  <c r="BE357" i="2" s="1"/>
  <c r="BI356" i="2"/>
  <c r="BH356" i="2"/>
  <c r="BG356" i="2"/>
  <c r="BF356" i="2"/>
  <c r="AA356" i="2"/>
  <c r="Y356" i="2"/>
  <c r="W356" i="2"/>
  <c r="BK356" i="2"/>
  <c r="N356" i="2"/>
  <c r="BE356" i="2" s="1"/>
  <c r="BI355" i="2"/>
  <c r="BH355" i="2"/>
  <c r="BG355" i="2"/>
  <c r="BF355" i="2"/>
  <c r="BE355" i="2"/>
  <c r="AA355" i="2"/>
  <c r="Y355" i="2"/>
  <c r="W355" i="2"/>
  <c r="BK355" i="2"/>
  <c r="N355" i="2"/>
  <c r="BI354" i="2"/>
  <c r="BH354" i="2"/>
  <c r="BG354" i="2"/>
  <c r="BF354" i="2"/>
  <c r="AA354" i="2"/>
  <c r="Y354" i="2"/>
  <c r="W354" i="2"/>
  <c r="BK354" i="2"/>
  <c r="N354" i="2"/>
  <c r="BE354" i="2" s="1"/>
  <c r="BI353" i="2"/>
  <c r="BH353" i="2"/>
  <c r="BG353" i="2"/>
  <c r="BF353" i="2"/>
  <c r="AA353" i="2"/>
  <c r="Y353" i="2"/>
  <c r="W353" i="2"/>
  <c r="BK353" i="2"/>
  <c r="N353" i="2"/>
  <c r="BE353" i="2" s="1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BE351" i="2"/>
  <c r="AA351" i="2"/>
  <c r="Y351" i="2"/>
  <c r="W351" i="2"/>
  <c r="BK351" i="2"/>
  <c r="N351" i="2"/>
  <c r="BI350" i="2"/>
  <c r="BH350" i="2"/>
  <c r="BG350" i="2"/>
  <c r="BF350" i="2"/>
  <c r="AA350" i="2"/>
  <c r="Y350" i="2"/>
  <c r="W350" i="2"/>
  <c r="BK350" i="2"/>
  <c r="N350" i="2"/>
  <c r="BE350" i="2" s="1"/>
  <c r="BI349" i="2"/>
  <c r="BH349" i="2"/>
  <c r="BG349" i="2"/>
  <c r="BF349" i="2"/>
  <c r="AA349" i="2"/>
  <c r="Y349" i="2"/>
  <c r="W349" i="2"/>
  <c r="BK349" i="2"/>
  <c r="N349" i="2"/>
  <c r="BE349" i="2" s="1"/>
  <c r="BI348" i="2"/>
  <c r="BH348" i="2"/>
  <c r="BG348" i="2"/>
  <c r="BF348" i="2"/>
  <c r="AA348" i="2"/>
  <c r="Y348" i="2"/>
  <c r="W348" i="2"/>
  <c r="BK348" i="2"/>
  <c r="N348" i="2"/>
  <c r="BE348" i="2" s="1"/>
  <c r="BI347" i="2"/>
  <c r="BH347" i="2"/>
  <c r="BG347" i="2"/>
  <c r="BF347" i="2"/>
  <c r="BE347" i="2"/>
  <c r="AA347" i="2"/>
  <c r="Y347" i="2"/>
  <c r="W347" i="2"/>
  <c r="BK347" i="2"/>
  <c r="N347" i="2"/>
  <c r="BI346" i="2"/>
  <c r="BH346" i="2"/>
  <c r="BG346" i="2"/>
  <c r="BF346" i="2"/>
  <c r="AA346" i="2"/>
  <c r="Y346" i="2"/>
  <c r="W346" i="2"/>
  <c r="BK346" i="2"/>
  <c r="N346" i="2"/>
  <c r="BE346" i="2" s="1"/>
  <c r="BI345" i="2"/>
  <c r="BH345" i="2"/>
  <c r="BG345" i="2"/>
  <c r="BF345" i="2"/>
  <c r="AA345" i="2"/>
  <c r="Y345" i="2"/>
  <c r="W345" i="2"/>
  <c r="BK345" i="2"/>
  <c r="N345" i="2"/>
  <c r="BE345" i="2" s="1"/>
  <c r="BI344" i="2"/>
  <c r="BH344" i="2"/>
  <c r="BG344" i="2"/>
  <c r="BF344" i="2"/>
  <c r="AA344" i="2"/>
  <c r="Y344" i="2"/>
  <c r="W344" i="2"/>
  <c r="BK344" i="2"/>
  <c r="N344" i="2"/>
  <c r="BE344" i="2" s="1"/>
  <c r="BI343" i="2"/>
  <c r="BH343" i="2"/>
  <c r="BG343" i="2"/>
  <c r="BF343" i="2"/>
  <c r="AA343" i="2"/>
  <c r="Y343" i="2"/>
  <c r="W343" i="2"/>
  <c r="BK343" i="2"/>
  <c r="N343" i="2"/>
  <c r="BE343" i="2" s="1"/>
  <c r="BI342" i="2"/>
  <c r="BH342" i="2"/>
  <c r="BG342" i="2"/>
  <c r="BF342" i="2"/>
  <c r="AA342" i="2"/>
  <c r="Y342" i="2"/>
  <c r="W342" i="2"/>
  <c r="BK342" i="2"/>
  <c r="N342" i="2"/>
  <c r="BE342" i="2" s="1"/>
  <c r="BI341" i="2"/>
  <c r="BH341" i="2"/>
  <c r="BG341" i="2"/>
  <c r="BF341" i="2"/>
  <c r="AA341" i="2"/>
  <c r="Y341" i="2"/>
  <c r="W341" i="2"/>
  <c r="BK341" i="2"/>
  <c r="N341" i="2"/>
  <c r="BE341" i="2" s="1"/>
  <c r="BI339" i="2"/>
  <c r="BH339" i="2"/>
  <c r="BG339" i="2"/>
  <c r="BF339" i="2"/>
  <c r="AA339" i="2"/>
  <c r="Y339" i="2"/>
  <c r="W339" i="2"/>
  <c r="BK339" i="2"/>
  <c r="N339" i="2"/>
  <c r="BE339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 s="1"/>
  <c r="BI334" i="2"/>
  <c r="BH334" i="2"/>
  <c r="BG334" i="2"/>
  <c r="BF334" i="2"/>
  <c r="AA334" i="2"/>
  <c r="Y334" i="2"/>
  <c r="W334" i="2"/>
  <c r="BK334" i="2"/>
  <c r="N334" i="2"/>
  <c r="BE334" i="2" s="1"/>
  <c r="BI333" i="2"/>
  <c r="BH333" i="2"/>
  <c r="BG333" i="2"/>
  <c r="BF333" i="2"/>
  <c r="AA333" i="2"/>
  <c r="Y333" i="2"/>
  <c r="W333" i="2"/>
  <c r="BK333" i="2"/>
  <c r="N333" i="2"/>
  <c r="BE333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Y329" i="2" s="1"/>
  <c r="W330" i="2"/>
  <c r="BK330" i="2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BE325" i="2"/>
  <c r="AA325" i="2"/>
  <c r="Y325" i="2"/>
  <c r="W325" i="2"/>
  <c r="BK325" i="2"/>
  <c r="N325" i="2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Y319" i="2" s="1"/>
  <c r="W320" i="2"/>
  <c r="BK320" i="2"/>
  <c r="N320" i="2"/>
  <c r="BE320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W315" i="2" s="1"/>
  <c r="BK316" i="2"/>
  <c r="N316" i="2"/>
  <c r="BE316" i="2" s="1"/>
  <c r="BI314" i="2"/>
  <c r="BH314" i="2"/>
  <c r="BG314" i="2"/>
  <c r="BF314" i="2"/>
  <c r="AA314" i="2"/>
  <c r="AA313" i="2" s="1"/>
  <c r="Y314" i="2"/>
  <c r="Y313" i="2" s="1"/>
  <c r="W314" i="2"/>
  <c r="W313" i="2" s="1"/>
  <c r="BK314" i="2"/>
  <c r="BK313" i="2" s="1"/>
  <c r="N313" i="2" s="1"/>
  <c r="N103" i="2" s="1"/>
  <c r="N314" i="2"/>
  <c r="BE314" i="2" s="1"/>
  <c r="BI312" i="2"/>
  <c r="BH312" i="2"/>
  <c r="BG312" i="2"/>
  <c r="BF312" i="2"/>
  <c r="AA312" i="2"/>
  <c r="AA311" i="2" s="1"/>
  <c r="Y312" i="2"/>
  <c r="Y311" i="2" s="1"/>
  <c r="W312" i="2"/>
  <c r="W311" i="2" s="1"/>
  <c r="BK312" i="2"/>
  <c r="BK311" i="2" s="1"/>
  <c r="N311" i="2" s="1"/>
  <c r="N102" i="2" s="1"/>
  <c r="N312" i="2"/>
  <c r="BE312" i="2" s="1"/>
  <c r="BI310" i="2"/>
  <c r="BH310" i="2"/>
  <c r="BG310" i="2"/>
  <c r="BF310" i="2"/>
  <c r="BE310" i="2"/>
  <c r="AA310" i="2"/>
  <c r="Y310" i="2"/>
  <c r="W310" i="2"/>
  <c r="BK310" i="2"/>
  <c r="N310" i="2"/>
  <c r="BI309" i="2"/>
  <c r="BH309" i="2"/>
  <c r="BG309" i="2"/>
  <c r="BF309" i="2"/>
  <c r="BE309" i="2"/>
  <c r="AA309" i="2"/>
  <c r="Y309" i="2"/>
  <c r="W309" i="2"/>
  <c r="BK309" i="2"/>
  <c r="N309" i="2"/>
  <c r="BI308" i="2"/>
  <c r="BH308" i="2"/>
  <c r="BG308" i="2"/>
  <c r="BF308" i="2"/>
  <c r="BE308" i="2"/>
  <c r="AA308" i="2"/>
  <c r="Y308" i="2"/>
  <c r="W308" i="2"/>
  <c r="BK308" i="2"/>
  <c r="N308" i="2"/>
  <c r="BI307" i="2"/>
  <c r="BH307" i="2"/>
  <c r="BG307" i="2"/>
  <c r="BF307" i="2"/>
  <c r="BE307" i="2"/>
  <c r="AA307" i="2"/>
  <c r="Y307" i="2"/>
  <c r="W307" i="2"/>
  <c r="BK307" i="2"/>
  <c r="N307" i="2"/>
  <c r="BI306" i="2"/>
  <c r="BH306" i="2"/>
  <c r="BG306" i="2"/>
  <c r="BF306" i="2"/>
  <c r="BE306" i="2"/>
  <c r="AA306" i="2"/>
  <c r="Y306" i="2"/>
  <c r="W306" i="2"/>
  <c r="BK306" i="2"/>
  <c r="N306" i="2"/>
  <c r="BI305" i="2"/>
  <c r="BH305" i="2"/>
  <c r="BG305" i="2"/>
  <c r="BF305" i="2"/>
  <c r="BE305" i="2"/>
  <c r="AA305" i="2"/>
  <c r="Y305" i="2"/>
  <c r="W305" i="2"/>
  <c r="BK305" i="2"/>
  <c r="N305" i="2"/>
  <c r="BI304" i="2"/>
  <c r="BH304" i="2"/>
  <c r="BG304" i="2"/>
  <c r="BF304" i="2"/>
  <c r="BE304" i="2"/>
  <c r="AA304" i="2"/>
  <c r="Y304" i="2"/>
  <c r="W304" i="2"/>
  <c r="BK304" i="2"/>
  <c r="N304" i="2"/>
  <c r="BI303" i="2"/>
  <c r="BH303" i="2"/>
  <c r="BG303" i="2"/>
  <c r="BF303" i="2"/>
  <c r="BE303" i="2"/>
  <c r="AA303" i="2"/>
  <c r="Y303" i="2"/>
  <c r="W303" i="2"/>
  <c r="BK303" i="2"/>
  <c r="N303" i="2"/>
  <c r="BI302" i="2"/>
  <c r="BH302" i="2"/>
  <c r="BG302" i="2"/>
  <c r="BF302" i="2"/>
  <c r="BE302" i="2"/>
  <c r="AA302" i="2"/>
  <c r="Y302" i="2"/>
  <c r="W302" i="2"/>
  <c r="BK302" i="2"/>
  <c r="N302" i="2"/>
  <c r="BI301" i="2"/>
  <c r="BH301" i="2"/>
  <c r="BG301" i="2"/>
  <c r="BF301" i="2"/>
  <c r="BE301" i="2"/>
  <c r="AA301" i="2"/>
  <c r="Y301" i="2"/>
  <c r="W301" i="2"/>
  <c r="BK301" i="2"/>
  <c r="N301" i="2"/>
  <c r="BI300" i="2"/>
  <c r="BH300" i="2"/>
  <c r="BG300" i="2"/>
  <c r="BF300" i="2"/>
  <c r="BE300" i="2"/>
  <c r="AA300" i="2"/>
  <c r="Y300" i="2"/>
  <c r="W300" i="2"/>
  <c r="BK300" i="2"/>
  <c r="N300" i="2"/>
  <c r="BI299" i="2"/>
  <c r="BH299" i="2"/>
  <c r="BG299" i="2"/>
  <c r="BF299" i="2"/>
  <c r="BE299" i="2"/>
  <c r="AA299" i="2"/>
  <c r="Y299" i="2"/>
  <c r="W299" i="2"/>
  <c r="BK299" i="2"/>
  <c r="N299" i="2"/>
  <c r="BI298" i="2"/>
  <c r="BH298" i="2"/>
  <c r="BG298" i="2"/>
  <c r="BF298" i="2"/>
  <c r="BE298" i="2"/>
  <c r="AA298" i="2"/>
  <c r="Y298" i="2"/>
  <c r="W298" i="2"/>
  <c r="BK298" i="2"/>
  <c r="N298" i="2"/>
  <c r="BI297" i="2"/>
  <c r="BH297" i="2"/>
  <c r="BG297" i="2"/>
  <c r="BF297" i="2"/>
  <c r="BE297" i="2"/>
  <c r="AA297" i="2"/>
  <c r="Y297" i="2"/>
  <c r="W297" i="2"/>
  <c r="BK297" i="2"/>
  <c r="N297" i="2"/>
  <c r="BI296" i="2"/>
  <c r="BH296" i="2"/>
  <c r="BG296" i="2"/>
  <c r="BF296" i="2"/>
  <c r="BE296" i="2"/>
  <c r="AA296" i="2"/>
  <c r="Y296" i="2"/>
  <c r="W296" i="2"/>
  <c r="BK296" i="2"/>
  <c r="N296" i="2"/>
  <c r="BI295" i="2"/>
  <c r="BH295" i="2"/>
  <c r="BG295" i="2"/>
  <c r="BF295" i="2"/>
  <c r="BE295" i="2"/>
  <c r="AA295" i="2"/>
  <c r="Y295" i="2"/>
  <c r="W295" i="2"/>
  <c r="BK295" i="2"/>
  <c r="N295" i="2"/>
  <c r="BI294" i="2"/>
  <c r="BH294" i="2"/>
  <c r="BG294" i="2"/>
  <c r="BF294" i="2"/>
  <c r="BE294" i="2"/>
  <c r="AA294" i="2"/>
  <c r="Y294" i="2"/>
  <c r="W294" i="2"/>
  <c r="BK294" i="2"/>
  <c r="N294" i="2"/>
  <c r="BI293" i="2"/>
  <c r="BH293" i="2"/>
  <c r="BG293" i="2"/>
  <c r="BF293" i="2"/>
  <c r="BE293" i="2"/>
  <c r="AA293" i="2"/>
  <c r="Y293" i="2"/>
  <c r="W293" i="2"/>
  <c r="BK293" i="2"/>
  <c r="N293" i="2"/>
  <c r="BI292" i="2"/>
  <c r="BH292" i="2"/>
  <c r="BG292" i="2"/>
  <c r="BF292" i="2"/>
  <c r="BE292" i="2"/>
  <c r="AA292" i="2"/>
  <c r="Y292" i="2"/>
  <c r="W292" i="2"/>
  <c r="BK292" i="2"/>
  <c r="N292" i="2"/>
  <c r="BI291" i="2"/>
  <c r="BH291" i="2"/>
  <c r="BG291" i="2"/>
  <c r="BF291" i="2"/>
  <c r="BE291" i="2"/>
  <c r="AA291" i="2"/>
  <c r="Y291" i="2"/>
  <c r="W291" i="2"/>
  <c r="BK291" i="2"/>
  <c r="N291" i="2"/>
  <c r="BI290" i="2"/>
  <c r="BH290" i="2"/>
  <c r="BG290" i="2"/>
  <c r="BF290" i="2"/>
  <c r="BE290" i="2"/>
  <c r="AA290" i="2"/>
  <c r="Y290" i="2"/>
  <c r="W290" i="2"/>
  <c r="BK290" i="2"/>
  <c r="N290" i="2"/>
  <c r="BI289" i="2"/>
  <c r="BH289" i="2"/>
  <c r="BG289" i="2"/>
  <c r="BF289" i="2"/>
  <c r="BE289" i="2"/>
  <c r="AA289" i="2"/>
  <c r="Y289" i="2"/>
  <c r="W289" i="2"/>
  <c r="BK289" i="2"/>
  <c r="N289" i="2"/>
  <c r="BI288" i="2"/>
  <c r="BH288" i="2"/>
  <c r="BG288" i="2"/>
  <c r="BF288" i="2"/>
  <c r="BE288" i="2"/>
  <c r="AA288" i="2"/>
  <c r="Y288" i="2"/>
  <c r="W288" i="2"/>
  <c r="BK288" i="2"/>
  <c r="N288" i="2"/>
  <c r="BI287" i="2"/>
  <c r="BH287" i="2"/>
  <c r="BG287" i="2"/>
  <c r="BF287" i="2"/>
  <c r="BE287" i="2"/>
  <c r="AA287" i="2"/>
  <c r="Y287" i="2"/>
  <c r="W287" i="2"/>
  <c r="BK287" i="2"/>
  <c r="N287" i="2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 s="1"/>
  <c r="BI284" i="2"/>
  <c r="BH284" i="2"/>
  <c r="BG284" i="2"/>
  <c r="BF284" i="2"/>
  <c r="AA284" i="2"/>
  <c r="Y284" i="2"/>
  <c r="W284" i="2"/>
  <c r="W283" i="2" s="1"/>
  <c r="BK284" i="2"/>
  <c r="N284" i="2"/>
  <c r="BE284" i="2" s="1"/>
  <c r="BI282" i="2"/>
  <c r="BH282" i="2"/>
  <c r="BG282" i="2"/>
  <c r="BF282" i="2"/>
  <c r="AA282" i="2"/>
  <c r="Y282" i="2"/>
  <c r="W282" i="2"/>
  <c r="BK282" i="2"/>
  <c r="N282" i="2"/>
  <c r="BE282" i="2" s="1"/>
  <c r="BI281" i="2"/>
  <c r="BH281" i="2"/>
  <c r="BG281" i="2"/>
  <c r="BF281" i="2"/>
  <c r="AA281" i="2"/>
  <c r="Y281" i="2"/>
  <c r="W281" i="2"/>
  <c r="BK281" i="2"/>
  <c r="N281" i="2"/>
  <c r="BE281" i="2" s="1"/>
  <c r="BI280" i="2"/>
  <c r="BH280" i="2"/>
  <c r="BG280" i="2"/>
  <c r="BF280" i="2"/>
  <c r="AA280" i="2"/>
  <c r="Y280" i="2"/>
  <c r="W280" i="2"/>
  <c r="BK280" i="2"/>
  <c r="N280" i="2"/>
  <c r="BE280" i="2" s="1"/>
  <c r="BI279" i="2"/>
  <c r="BH279" i="2"/>
  <c r="BG279" i="2"/>
  <c r="BF279" i="2"/>
  <c r="AA279" i="2"/>
  <c r="Y279" i="2"/>
  <c r="W279" i="2"/>
  <c r="BK279" i="2"/>
  <c r="N279" i="2"/>
  <c r="BE279" i="2" s="1"/>
  <c r="BI278" i="2"/>
  <c r="BH278" i="2"/>
  <c r="BG278" i="2"/>
  <c r="BF278" i="2"/>
  <c r="AA278" i="2"/>
  <c r="Y278" i="2"/>
  <c r="W278" i="2"/>
  <c r="BK278" i="2"/>
  <c r="N278" i="2"/>
  <c r="BE278" i="2" s="1"/>
  <c r="BI277" i="2"/>
  <c r="BH277" i="2"/>
  <c r="BG277" i="2"/>
  <c r="BF277" i="2"/>
  <c r="AA277" i="2"/>
  <c r="Y277" i="2"/>
  <c r="W277" i="2"/>
  <c r="BK277" i="2"/>
  <c r="N277" i="2"/>
  <c r="BE277" i="2" s="1"/>
  <c r="BI276" i="2"/>
  <c r="BH276" i="2"/>
  <c r="BG276" i="2"/>
  <c r="BF276" i="2"/>
  <c r="AA276" i="2"/>
  <c r="Y276" i="2"/>
  <c r="W276" i="2"/>
  <c r="BK276" i="2"/>
  <c r="N276" i="2"/>
  <c r="BE276" i="2" s="1"/>
  <c r="BI275" i="2"/>
  <c r="BH275" i="2"/>
  <c r="BG275" i="2"/>
  <c r="BF275" i="2"/>
  <c r="AA275" i="2"/>
  <c r="Y275" i="2"/>
  <c r="W275" i="2"/>
  <c r="BK275" i="2"/>
  <c r="N275" i="2"/>
  <c r="BE275" i="2" s="1"/>
  <c r="BI274" i="2"/>
  <c r="BH274" i="2"/>
  <c r="BG274" i="2"/>
  <c r="BF274" i="2"/>
  <c r="AA274" i="2"/>
  <c r="Y274" i="2"/>
  <c r="W274" i="2"/>
  <c r="BK274" i="2"/>
  <c r="N274" i="2"/>
  <c r="BE274" i="2" s="1"/>
  <c r="BI273" i="2"/>
  <c r="BH273" i="2"/>
  <c r="BG273" i="2"/>
  <c r="BF273" i="2"/>
  <c r="AA273" i="2"/>
  <c r="Y273" i="2"/>
  <c r="W273" i="2"/>
  <c r="BK273" i="2"/>
  <c r="N273" i="2"/>
  <c r="BE273" i="2" s="1"/>
  <c r="BI272" i="2"/>
  <c r="BH272" i="2"/>
  <c r="BG272" i="2"/>
  <c r="BF272" i="2"/>
  <c r="AA272" i="2"/>
  <c r="Y272" i="2"/>
  <c r="W272" i="2"/>
  <c r="BK272" i="2"/>
  <c r="N272" i="2"/>
  <c r="BE272" i="2" s="1"/>
  <c r="BI271" i="2"/>
  <c r="BH271" i="2"/>
  <c r="BG271" i="2"/>
  <c r="BF271" i="2"/>
  <c r="AA271" i="2"/>
  <c r="Y271" i="2"/>
  <c r="W271" i="2"/>
  <c r="BK271" i="2"/>
  <c r="N271" i="2"/>
  <c r="BE271" i="2" s="1"/>
  <c r="BI270" i="2"/>
  <c r="BH270" i="2"/>
  <c r="BG270" i="2"/>
  <c r="BF270" i="2"/>
  <c r="AA270" i="2"/>
  <c r="Y270" i="2"/>
  <c r="W270" i="2"/>
  <c r="BK270" i="2"/>
  <c r="N270" i="2"/>
  <c r="BE270" i="2" s="1"/>
  <c r="BI269" i="2"/>
  <c r="BH269" i="2"/>
  <c r="BG269" i="2"/>
  <c r="BF269" i="2"/>
  <c r="AA269" i="2"/>
  <c r="AA268" i="2" s="1"/>
  <c r="Y269" i="2"/>
  <c r="W269" i="2"/>
  <c r="BK269" i="2"/>
  <c r="N269" i="2"/>
  <c r="BE269" i="2" s="1"/>
  <c r="BI267" i="2"/>
  <c r="BH267" i="2"/>
  <c r="BG267" i="2"/>
  <c r="BF267" i="2"/>
  <c r="AA267" i="2"/>
  <c r="Y267" i="2"/>
  <c r="W267" i="2"/>
  <c r="BK267" i="2"/>
  <c r="N267" i="2"/>
  <c r="BE267" i="2" s="1"/>
  <c r="BI266" i="2"/>
  <c r="BH266" i="2"/>
  <c r="BG266" i="2"/>
  <c r="BF266" i="2"/>
  <c r="BE266" i="2"/>
  <c r="AA266" i="2"/>
  <c r="Y266" i="2"/>
  <c r="W266" i="2"/>
  <c r="BK266" i="2"/>
  <c r="N266" i="2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 s="1"/>
  <c r="BI262" i="2"/>
  <c r="BH262" i="2"/>
  <c r="BG262" i="2"/>
  <c r="BF262" i="2"/>
  <c r="BE262" i="2"/>
  <c r="AA262" i="2"/>
  <c r="Y262" i="2"/>
  <c r="W262" i="2"/>
  <c r="BK262" i="2"/>
  <c r="N262" i="2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8" i="2"/>
  <c r="BH258" i="2"/>
  <c r="BG258" i="2"/>
  <c r="BF258" i="2"/>
  <c r="BE258" i="2"/>
  <c r="AA258" i="2"/>
  <c r="Y258" i="2"/>
  <c r="W258" i="2"/>
  <c r="BK258" i="2"/>
  <c r="N258" i="2"/>
  <c r="BI257" i="2"/>
  <c r="BH257" i="2"/>
  <c r="BG257" i="2"/>
  <c r="BF257" i="2"/>
  <c r="AA257" i="2"/>
  <c r="Y257" i="2"/>
  <c r="W257" i="2"/>
  <c r="BK257" i="2"/>
  <c r="N257" i="2"/>
  <c r="BE257" i="2" s="1"/>
  <c r="BI256" i="2"/>
  <c r="BH256" i="2"/>
  <c r="BG256" i="2"/>
  <c r="BF256" i="2"/>
  <c r="AA256" i="2"/>
  <c r="Y256" i="2"/>
  <c r="W256" i="2"/>
  <c r="BK256" i="2"/>
  <c r="N256" i="2"/>
  <c r="BE256" i="2" s="1"/>
  <c r="BI255" i="2"/>
  <c r="BH255" i="2"/>
  <c r="BG255" i="2"/>
  <c r="BF255" i="2"/>
  <c r="BE255" i="2"/>
  <c r="AA255" i="2"/>
  <c r="Y255" i="2"/>
  <c r="Y254" i="2" s="1"/>
  <c r="W255" i="2"/>
  <c r="BK255" i="2"/>
  <c r="N255" i="2"/>
  <c r="BI252" i="2"/>
  <c r="BH252" i="2"/>
  <c r="BG252" i="2"/>
  <c r="BF252" i="2"/>
  <c r="BE252" i="2"/>
  <c r="AA252" i="2"/>
  <c r="AA251" i="2" s="1"/>
  <c r="Y252" i="2"/>
  <c r="Y251" i="2" s="1"/>
  <c r="W252" i="2"/>
  <c r="W251" i="2" s="1"/>
  <c r="BK252" i="2"/>
  <c r="BK251" i="2" s="1"/>
  <c r="N251" i="2" s="1"/>
  <c r="N97" i="2" s="1"/>
  <c r="N252" i="2"/>
  <c r="BI250" i="2"/>
  <c r="BH250" i="2"/>
  <c r="BG250" i="2"/>
  <c r="BF250" i="2"/>
  <c r="AA250" i="2"/>
  <c r="Y250" i="2"/>
  <c r="W250" i="2"/>
  <c r="BK250" i="2"/>
  <c r="N250" i="2"/>
  <c r="BE250" i="2" s="1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BE242" i="2"/>
  <c r="AA242" i="2"/>
  <c r="Y242" i="2"/>
  <c r="W242" i="2"/>
  <c r="BK242" i="2"/>
  <c r="N242" i="2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BE238" i="2"/>
  <c r="AA238" i="2"/>
  <c r="Y238" i="2"/>
  <c r="W238" i="2"/>
  <c r="BK238" i="2"/>
  <c r="N238" i="2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BE234" i="2"/>
  <c r="AA234" i="2"/>
  <c r="Y234" i="2"/>
  <c r="Y233" i="2" s="1"/>
  <c r="W234" i="2"/>
  <c r="BK234" i="2"/>
  <c r="N234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BE195" i="2"/>
  <c r="AA195" i="2"/>
  <c r="Y195" i="2"/>
  <c r="W195" i="2"/>
  <c r="BK195" i="2"/>
  <c r="N195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Y191" i="2" s="1"/>
  <c r="W192" i="2"/>
  <c r="BK192" i="2"/>
  <c r="BK191" i="2" s="1"/>
  <c r="N191" i="2" s="1"/>
  <c r="N92" i="2" s="1"/>
  <c r="N192" i="2"/>
  <c r="BE192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W167" i="2" s="1"/>
  <c r="BK168" i="2"/>
  <c r="N168" i="2"/>
  <c r="BE168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AA154" i="2"/>
  <c r="Y154" i="2"/>
  <c r="W154" i="2"/>
  <c r="BK154" i="2"/>
  <c r="N154" i="2"/>
  <c r="BE154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BE137" i="2"/>
  <c r="M131" i="2"/>
  <c r="F131" i="2"/>
  <c r="M130" i="2"/>
  <c r="F130" i="2"/>
  <c r="F128" i="2"/>
  <c r="F126" i="2"/>
  <c r="M27" i="2"/>
  <c r="AS88" i="1" s="1"/>
  <c r="M83" i="2"/>
  <c r="F83" i="2"/>
  <c r="M82" i="2"/>
  <c r="F82" i="2"/>
  <c r="F80" i="2"/>
  <c r="F78" i="2"/>
  <c r="O14" i="2"/>
  <c r="E14" i="2"/>
  <c r="O13" i="2"/>
  <c r="O8" i="2"/>
  <c r="M80" i="2" s="1"/>
  <c r="AK27" i="1"/>
  <c r="AS87" i="1"/>
  <c r="AM83" i="1"/>
  <c r="L83" i="1"/>
  <c r="AM82" i="1"/>
  <c r="L82" i="1"/>
  <c r="AM80" i="1"/>
  <c r="L80" i="1"/>
  <c r="L78" i="1"/>
  <c r="L77" i="1"/>
  <c r="AA136" i="2" l="1"/>
  <c r="AA167" i="2"/>
  <c r="Y194" i="2"/>
  <c r="Y202" i="2"/>
  <c r="Y246" i="2"/>
  <c r="W268" i="2"/>
  <c r="AA283" i="2"/>
  <c r="AA315" i="2"/>
  <c r="Y340" i="2"/>
  <c r="W376" i="2"/>
  <c r="Y386" i="2"/>
  <c r="W393" i="2"/>
  <c r="Y397" i="2"/>
  <c r="W191" i="2"/>
  <c r="AA194" i="2"/>
  <c r="AA202" i="2"/>
  <c r="W233" i="2"/>
  <c r="AA246" i="2"/>
  <c r="W254" i="2"/>
  <c r="Y268" i="2"/>
  <c r="W319" i="2"/>
  <c r="W329" i="2"/>
  <c r="AA340" i="2"/>
  <c r="Y376" i="2"/>
  <c r="AA386" i="2"/>
  <c r="Y393" i="2"/>
  <c r="AA397" i="2"/>
  <c r="Y253" i="2"/>
  <c r="Y136" i="2"/>
  <c r="Y153" i="2"/>
  <c r="Y135" i="2" s="1"/>
  <c r="Y134" i="2" s="1"/>
  <c r="AA191" i="2"/>
  <c r="W194" i="2"/>
  <c r="W202" i="2"/>
  <c r="AA233" i="2"/>
  <c r="W246" i="2"/>
  <c r="AA254" i="2"/>
  <c r="Y283" i="2"/>
  <c r="Y315" i="2"/>
  <c r="AA319" i="2"/>
  <c r="AA329" i="2"/>
  <c r="W340" i="2"/>
  <c r="W386" i="2"/>
  <c r="W397" i="2"/>
  <c r="BK393" i="2"/>
  <c r="N392" i="2" s="1"/>
  <c r="N111" i="2" s="1"/>
  <c r="BK386" i="2"/>
  <c r="N385" i="2" s="1"/>
  <c r="N110" i="2" s="1"/>
  <c r="BK376" i="2"/>
  <c r="N375" i="2" s="1"/>
  <c r="N109" i="2" s="1"/>
  <c r="BK366" i="2"/>
  <c r="N108" i="2" s="1"/>
  <c r="BK340" i="2"/>
  <c r="N340" i="2" s="1"/>
  <c r="N107" i="2" s="1"/>
  <c r="BK329" i="2"/>
  <c r="N329" i="2" s="1"/>
  <c r="N106" i="2" s="1"/>
  <c r="BK319" i="2"/>
  <c r="N319" i="2" s="1"/>
  <c r="N105" i="2" s="1"/>
  <c r="BK315" i="2"/>
  <c r="N315" i="2" s="1"/>
  <c r="N104" i="2" s="1"/>
  <c r="BK283" i="2"/>
  <c r="N283" i="2" s="1"/>
  <c r="N101" i="2" s="1"/>
  <c r="BK268" i="2"/>
  <c r="N268" i="2" s="1"/>
  <c r="N100" i="2" s="1"/>
  <c r="BK254" i="2"/>
  <c r="N254" i="2" s="1"/>
  <c r="N99" i="2" s="1"/>
  <c r="BK246" i="2"/>
  <c r="N246" i="2" s="1"/>
  <c r="N96" i="2" s="1"/>
  <c r="BK233" i="2"/>
  <c r="N233" i="2" s="1"/>
  <c r="N95" i="2" s="1"/>
  <c r="BK202" i="2"/>
  <c r="N202" i="2" s="1"/>
  <c r="N94" i="2" s="1"/>
  <c r="BK194" i="2"/>
  <c r="N194" i="2" s="1"/>
  <c r="N93" i="2" s="1"/>
  <c r="BK167" i="2"/>
  <c r="N167" i="2" s="1"/>
  <c r="N91" i="2" s="1"/>
  <c r="H34" i="2"/>
  <c r="BC88" i="1" s="1"/>
  <c r="BC87" i="1" s="1"/>
  <c r="AY87" i="1" s="1"/>
  <c r="BK136" i="2"/>
  <c r="AV88" i="1"/>
  <c r="H31" i="2"/>
  <c r="AZ88" i="1" s="1"/>
  <c r="AZ87" i="1" s="1"/>
  <c r="M128" i="2"/>
  <c r="N89" i="2"/>
  <c r="H35" i="2"/>
  <c r="BD88" i="1" s="1"/>
  <c r="BD87" i="1" s="1"/>
  <c r="W35" i="1" s="1"/>
  <c r="AA153" i="2"/>
  <c r="AA253" i="2"/>
  <c r="M32" i="2"/>
  <c r="AW88" i="1" s="1"/>
  <c r="H32" i="2"/>
  <c r="BA88" i="1" s="1"/>
  <c r="BA87" i="1" s="1"/>
  <c r="BK153" i="2"/>
  <c r="N153" i="2" s="1"/>
  <c r="N90" i="2" s="1"/>
  <c r="Y167" i="2"/>
  <c r="BK401" i="2"/>
  <c r="N400" i="2" s="1"/>
  <c r="N113" i="2" s="1"/>
  <c r="N401" i="2"/>
  <c r="N114" i="2" s="1"/>
  <c r="W136" i="2"/>
  <c r="W135" i="2" s="1"/>
  <c r="H33" i="2"/>
  <c r="BB88" i="1" s="1"/>
  <c r="BB87" i="1" s="1"/>
  <c r="W153" i="2"/>
  <c r="W253" i="2"/>
  <c r="AA135" i="2" l="1"/>
  <c r="AA134" i="2" s="1"/>
  <c r="BK253" i="2"/>
  <c r="N98" i="2" s="1"/>
  <c r="W34" i="1"/>
  <c r="BK135" i="2"/>
  <c r="AT88" i="1"/>
  <c r="AV87" i="1"/>
  <c r="W31" i="1"/>
  <c r="AX87" i="1"/>
  <c r="W33" i="1"/>
  <c r="W134" i="2"/>
  <c r="AU88" i="1" s="1"/>
  <c r="AU87" i="1" s="1"/>
  <c r="W32" i="1"/>
  <c r="AW87" i="1"/>
  <c r="AK32" i="1" s="1"/>
  <c r="BK134" i="2" l="1"/>
  <c r="AT87" i="1"/>
  <c r="L118" i="2"/>
  <c r="M29" i="2"/>
  <c r="L37" i="2" l="1"/>
  <c r="AK29" i="1" l="1"/>
  <c r="AN92" i="1"/>
  <c r="AG92" i="1"/>
</calcChain>
</file>

<file path=xl/sharedStrings.xml><?xml version="1.0" encoding="utf-8"?>
<sst xmlns="http://schemas.openxmlformats.org/spreadsheetml/2006/main" count="3776" uniqueCount="1085">
  <si>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</si>
  <si>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</si>
  <si>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</si>
  <si>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</si>
  <si>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</si>
  <si>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</si>
  <si>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</si>
  <si>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</si>
  <si>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</si>
  <si>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</si>
  <si>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</si>
  <si>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</si>
  <si>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</si>
  <si>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</si>
  <si>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</si>
  <si>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</si>
  <si>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FASTER</t>
  </si>
  <si>
    <t>Stavba:</t>
  </si>
  <si>
    <t>Dostavba datového centra firmy FASTER CZ</t>
  </si>
  <si>
    <t>0,1</t>
  </si>
  <si>
    <t>JKSO:</t>
  </si>
  <si>
    <t>CC-CZ:</t>
  </si>
  <si>
    <t>1</t>
  </si>
  <si>
    <t>Místo:</t>
  </si>
  <si>
    <t xml:space="preserve"> </t>
  </si>
  <si>
    <t>Datum:</t>
  </si>
  <si>
    <t>15.10.2016</t>
  </si>
  <si>
    <t>10</t>
  </si>
  <si>
    <t>100</t>
  </si>
  <si>
    <t>Objednatel:</t>
  </si>
  <si>
    <t>IČ:</t>
  </si>
  <si>
    <t>FASTER CZ SPOL.S.R.O.Jarní 44g,Brno</t>
  </si>
  <si>
    <t>DIČ:</t>
  </si>
  <si>
    <t>Zhotovitel:</t>
  </si>
  <si>
    <t>Projektant:</t>
  </si>
  <si>
    <t>ing.arch.M.Starycha</t>
  </si>
  <si>
    <t>True</t>
  </si>
  <si>
    <t>Zpracovatel:</t>
  </si>
  <si>
    <t>ing.Ševelová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</si>
  <si>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</si>
  <si>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</si>
  <si>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</si>
  <si>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</si>
  <si>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</si>
  <si>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</si>
  <si>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</si>
  <si>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</si>
  <si>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</si>
  <si>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</si>
  <si>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</si>
  <si>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</si>
  <si>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</si>
  <si>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</si>
  <si>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</si>
  <si>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</si>
  <si>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</si>
  <si>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</si>
  <si>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</si>
  <si>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</si>
  <si>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</si>
  <si>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</si>
  <si>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</si>
  <si>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</si>
  <si>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</si>
  <si>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</si>
  <si>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</si>
  <si>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</si>
  <si>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</si>
  <si>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</si>
  <si>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</si>
  <si>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</si>
  <si>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</si>
  <si>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</si>
  <si>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</si>
  <si>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</si>
  <si>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</si>
  <si>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</si>
  <si>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</si>
  <si>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</si>
  <si>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</si>
  <si>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</si>
  <si>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{1b5ddad1-a7c9-45be-bdc5-e5bb025faad6}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</si>
  <si>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</si>
  <si>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</si>
  <si>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</si>
  <si>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</si>
  <si>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</si>
  <si>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</si>
  <si>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</si>
  <si>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</si>
  <si>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</si>
  <si>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</si>
  <si>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</si>
  <si>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</si>
  <si>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</si>
  <si>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</si>
  <si>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</si>
  <si>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</si>
  <si>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</si>
  <si>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</si>
  <si>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</si>
  <si>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</si>
  <si>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</si>
  <si>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</si>
  <si>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</si>
  <si>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</si>
  <si>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</si>
  <si>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</si>
  <si>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</si>
  <si>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</si>
  <si>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</si>
  <si>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</si>
  <si>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</si>
  <si>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</si>
  <si>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</si>
  <si>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</si>
  <si>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</si>
  <si>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</t>
  </si>
  <si>
    <t xml:space="preserve">    733 - Ústřední vytápění 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</si>
  <si>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</si>
  <si>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</si>
  <si>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</si>
  <si>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</si>
  <si>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</si>
  <si>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</si>
  <si>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</si>
  <si>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</si>
  <si>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</si>
  <si>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</si>
  <si>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</si>
  <si>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</si>
  <si>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</si>
  <si>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</si>
  <si>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</si>
  <si>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</si>
  <si>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</si>
  <si>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</si>
  <si>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</si>
  <si>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</si>
  <si>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</si>
  <si>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</si>
  <si>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</si>
  <si>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</si>
  <si>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</si>
  <si>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</si>
  <si>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</si>
  <si>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</si>
  <si>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131201102</t>
  </si>
  <si>
    <t>Hloubení nezapažených jam v hornině tř.3 do 1000m3</t>
  </si>
  <si>
    <t>m3</t>
  </si>
  <si>
    <t>4</t>
  </si>
  <si>
    <t>-203359357</t>
  </si>
  <si>
    <t>131201109</t>
  </si>
  <si>
    <t>Příplatek za lepivost u hloubení jam nezapažených v hornině tř. 3</t>
  </si>
  <si>
    <t>49081533</t>
  </si>
  <si>
    <t>3</t>
  </si>
  <si>
    <t>131-pc 1</t>
  </si>
  <si>
    <t>Vytyčení stavby a všech inženýrských sítí</t>
  </si>
  <si>
    <t>sada</t>
  </si>
  <si>
    <t>338304461</t>
  </si>
  <si>
    <t>131-pc 2</t>
  </si>
  <si>
    <t>D+m zemnícího pásku</t>
  </si>
  <si>
    <t>m</t>
  </si>
  <si>
    <t>1792139910</t>
  </si>
  <si>
    <t>5</t>
  </si>
  <si>
    <t>132201101</t>
  </si>
  <si>
    <t>Hloubení rýh š do 600 mm v hornině tř. 3 objemu do 100 m3</t>
  </si>
  <si>
    <t>504550416</t>
  </si>
  <si>
    <t>6</t>
  </si>
  <si>
    <t>1322011011</t>
  </si>
  <si>
    <t>Hloubení rýh š do 600 mm v hornině tř. 3 objemu do 100 m3-chodník-2x závětří,okapový chodník</t>
  </si>
  <si>
    <t>2041188534</t>
  </si>
  <si>
    <t>7</t>
  </si>
  <si>
    <t>132201109</t>
  </si>
  <si>
    <t>Příplatek za lepivost k hloubení rýh š do 600 mm v hornině tř. 3</t>
  </si>
  <si>
    <t>-1965920436</t>
  </si>
  <si>
    <t>8</t>
  </si>
  <si>
    <t>132201201</t>
  </si>
  <si>
    <t>Hloubení rýh š do 2000 mm v hornině tř. 3 objemu do 100 m3</t>
  </si>
  <si>
    <t>1955523181</t>
  </si>
  <si>
    <t>9</t>
  </si>
  <si>
    <t>132201209</t>
  </si>
  <si>
    <t>Příplatek za lepivost k hloubení rýh š do 2000 mm v hornině tř. 3</t>
  </si>
  <si>
    <t>1552338687</t>
  </si>
  <si>
    <t>162701105</t>
  </si>
  <si>
    <t>Vodorovné přemístění do 10000 m výkopku/sypaniny z horniny tř. 1 až 4</t>
  </si>
  <si>
    <t>2100693754</t>
  </si>
  <si>
    <t>11</t>
  </si>
  <si>
    <t>162701109</t>
  </si>
  <si>
    <t>Příplatek k vodorovnému přemístění výkopku/sypaniny z horniny tř. 1 až 4 ZKD 1000 m přes 10000 m</t>
  </si>
  <si>
    <t>-555587252</t>
  </si>
  <si>
    <t>12</t>
  </si>
  <si>
    <t>171201201</t>
  </si>
  <si>
    <t>Uložení sypaniny na skládky</t>
  </si>
  <si>
    <t>1314234792</t>
  </si>
  <si>
    <t>13</t>
  </si>
  <si>
    <t>171201211</t>
  </si>
  <si>
    <t>Poplatek za uložení odpadu ze sypaniny na skládce (skládkovné)</t>
  </si>
  <si>
    <t>t</t>
  </si>
  <si>
    <t>1362915448</t>
  </si>
  <si>
    <t>14</t>
  </si>
  <si>
    <t>171-pc 1</t>
  </si>
  <si>
    <t xml:space="preserve">D+m nově navržená travnatá plocha </t>
  </si>
  <si>
    <t>m2</t>
  </si>
  <si>
    <t>-2100194190</t>
  </si>
  <si>
    <t>174101101</t>
  </si>
  <si>
    <t>Zásyp jam, šachet rýh nebo kolem objektů sypaninou se zhutněním</t>
  </si>
  <si>
    <t>326104301</t>
  </si>
  <si>
    <t>16</t>
  </si>
  <si>
    <t>M</t>
  </si>
  <si>
    <t>583336250</t>
  </si>
  <si>
    <t>-1521440284</t>
  </si>
  <si>
    <t>17</t>
  </si>
  <si>
    <t>226213113</t>
  </si>
  <si>
    <t>monolit.kruhové piloty prům.do 1,0m , 18ks délky do 3m</t>
  </si>
  <si>
    <t>2137101143</t>
  </si>
  <si>
    <t>18</t>
  </si>
  <si>
    <t>271532211</t>
  </si>
  <si>
    <t>Podsyp pod základové konstrukce se zhutněním z hrubého kameniva frakce 0 až 32 mm</t>
  </si>
  <si>
    <t>1732381806</t>
  </si>
  <si>
    <t>19</t>
  </si>
  <si>
    <t>273313611</t>
  </si>
  <si>
    <t>Základové desky z betonu tř. C 16/20</t>
  </si>
  <si>
    <t>1943812561</t>
  </si>
  <si>
    <t>20</t>
  </si>
  <si>
    <t>273351215</t>
  </si>
  <si>
    <t>Zřízení bednění stěn základových desek</t>
  </si>
  <si>
    <t>996453700</t>
  </si>
  <si>
    <t>273351216</t>
  </si>
  <si>
    <t>Odstranění bednění stěn základových desek</t>
  </si>
  <si>
    <t>-57319525</t>
  </si>
  <si>
    <t>22</t>
  </si>
  <si>
    <t>273362021</t>
  </si>
  <si>
    <t>Výztuž základových desek svařovanými sítěmi Kari</t>
  </si>
  <si>
    <t>-37231855</t>
  </si>
  <si>
    <t>23</t>
  </si>
  <si>
    <t>274313611</t>
  </si>
  <si>
    <t>Základové pásy z betonu tř. C 16/20</t>
  </si>
  <si>
    <t>-1106710103</t>
  </si>
  <si>
    <t>24</t>
  </si>
  <si>
    <t>279113131</t>
  </si>
  <si>
    <t>Základová zeď tl 150 mm z tvárnic ztraceného bednění včetně výplně z betonu tř. C 16/20</t>
  </si>
  <si>
    <t>332568906</t>
  </si>
  <si>
    <t>25</t>
  </si>
  <si>
    <t>279321347</t>
  </si>
  <si>
    <t>Základová zeď ze ŽB tř. C 25/30 bez výztuže tl.250+400mm</t>
  </si>
  <si>
    <t>2092898496</t>
  </si>
  <si>
    <t>26</t>
  </si>
  <si>
    <t>279351105</t>
  </si>
  <si>
    <t>Zřízení bednění základových zdí oboustranné</t>
  </si>
  <si>
    <t>1431008545</t>
  </si>
  <si>
    <t>27</t>
  </si>
  <si>
    <t>279351106</t>
  </si>
  <si>
    <t>Odstranění bednění základových zdí oboustranné</t>
  </si>
  <si>
    <t>1889513906</t>
  </si>
  <si>
    <t>28</t>
  </si>
  <si>
    <t>279361821</t>
  </si>
  <si>
    <t>Výztuž základových zdí nosných betonářskou ocelí 10 505-z.zed tl.150mm</t>
  </si>
  <si>
    <t>1422654726</t>
  </si>
  <si>
    <t>29</t>
  </si>
  <si>
    <t>2793618211</t>
  </si>
  <si>
    <t>Výztuž základových zdí nosných betonářskou ocelí 10 505-žb zed tl.250+400mm</t>
  </si>
  <si>
    <t>1701617342</t>
  </si>
  <si>
    <t>30</t>
  </si>
  <si>
    <t>311113131</t>
  </si>
  <si>
    <t>Nosná zeď tl 150 mm z hladkých tvárnic ztraceného bednění včetně výplně z betonu tř. C 16/20-stěnový práh 150/250mm</t>
  </si>
  <si>
    <t>-76850632</t>
  </si>
  <si>
    <t>31</t>
  </si>
  <si>
    <t>311113133</t>
  </si>
  <si>
    <t>Nosná zeď tl do 250 mm z hladkých tvárnic ztraceného bednění včetně výplně z betonu tř. C 16/20-u světlíku</t>
  </si>
  <si>
    <t>-608990195</t>
  </si>
  <si>
    <t>32</t>
  </si>
  <si>
    <t>311113135</t>
  </si>
  <si>
    <t>Nosná zeď tl do 400 mm z hladkých tvárnic ztraceného bednění včetně výplně z betonu tř. C 20/25</t>
  </si>
  <si>
    <t>-140554265</t>
  </si>
  <si>
    <t>33</t>
  </si>
  <si>
    <t>311238143</t>
  </si>
  <si>
    <t>389516020</t>
  </si>
  <si>
    <t>34</t>
  </si>
  <si>
    <t>311238242</t>
  </si>
  <si>
    <t>673395728</t>
  </si>
  <si>
    <t>35</t>
  </si>
  <si>
    <t>311238443</t>
  </si>
  <si>
    <t>978784197</t>
  </si>
  <si>
    <t>36</t>
  </si>
  <si>
    <t>311361821</t>
  </si>
  <si>
    <t>Výztuž nosných zdí betonářskou ocelí 10 505</t>
  </si>
  <si>
    <t>-203553034</t>
  </si>
  <si>
    <t>37</t>
  </si>
  <si>
    <t>317168112</t>
  </si>
  <si>
    <t>Překlad keramický plochý š 11,5 cm dl 125 cm</t>
  </si>
  <si>
    <t>kus</t>
  </si>
  <si>
    <t>-1802522719</t>
  </si>
  <si>
    <t>38</t>
  </si>
  <si>
    <t>317168116</t>
  </si>
  <si>
    <t>Překlad keramický plochý š 11,5 cm dl 225 cm</t>
  </si>
  <si>
    <t>2054234908</t>
  </si>
  <si>
    <t>39</t>
  </si>
  <si>
    <t>317168131</t>
  </si>
  <si>
    <t>Překlad keramický vysoký v 23,8 cm dl 125 cm</t>
  </si>
  <si>
    <t>809549153</t>
  </si>
  <si>
    <t>40</t>
  </si>
  <si>
    <t>317168134</t>
  </si>
  <si>
    <t>Překlad keramický vysoký v 23,8 cm dl 200 cm</t>
  </si>
  <si>
    <t>-465120798</t>
  </si>
  <si>
    <t>41</t>
  </si>
  <si>
    <t>317168135</t>
  </si>
  <si>
    <t>Překlad keramický vysoký v 23,8 cm dl 225 cm</t>
  </si>
  <si>
    <t>-952635144</t>
  </si>
  <si>
    <t>42</t>
  </si>
  <si>
    <t>340238222</t>
  </si>
  <si>
    <t>Dozdívka otvorů u dveří v místnosti 204</t>
  </si>
  <si>
    <t>149131013</t>
  </si>
  <si>
    <t>43</t>
  </si>
  <si>
    <t>340239225</t>
  </si>
  <si>
    <t>1443191402</t>
  </si>
  <si>
    <t>44</t>
  </si>
  <si>
    <t>341321510</t>
  </si>
  <si>
    <t>Prefa betonová ztužující stěna tl.125mm-"125"</t>
  </si>
  <si>
    <t>451103831</t>
  </si>
  <si>
    <t>45</t>
  </si>
  <si>
    <t>341-PC 1</t>
  </si>
  <si>
    <t>žb skelet-ztužidla 9ks 6,0m3, sloupy 33ks 24,0m3, stěny 5ks 21m3, kalich+patka 18ks 56m3, průvlaky 22ks 18,0m3, zmonolitn.průvl.22 ks 8,0m3,strop.panely Spiroll tl.200 84ks 423bm,filigr.desky 6ks 48m2,doprava,dodav.dokum.,montáž</t>
  </si>
  <si>
    <t>-2112560774</t>
  </si>
  <si>
    <t>46</t>
  </si>
  <si>
    <t>341-PC 2</t>
  </si>
  <si>
    <t>Prostup 63/63-větrání "132"</t>
  </si>
  <si>
    <t>466474348</t>
  </si>
  <si>
    <t>47</t>
  </si>
  <si>
    <t>341-PC 3</t>
  </si>
  <si>
    <t>Prostup 40/40-větrání "132"</t>
  </si>
  <si>
    <t>1690025638</t>
  </si>
  <si>
    <t>48</t>
  </si>
  <si>
    <t>341-PC 4</t>
  </si>
  <si>
    <t>Prostup na větrací potrubí DN 160- "120+121"</t>
  </si>
  <si>
    <t>-834959401</t>
  </si>
  <si>
    <t>49</t>
  </si>
  <si>
    <t>341-PC 5</t>
  </si>
  <si>
    <t>D+m odvětrání WC DN 160,pod stropem</t>
  </si>
  <si>
    <t>-2043838646</t>
  </si>
  <si>
    <t>50</t>
  </si>
  <si>
    <t>341-PC 6</t>
  </si>
  <si>
    <t>D+m opěrná stěna u přístavby technologie</t>
  </si>
  <si>
    <t>-1024774671</t>
  </si>
  <si>
    <t>51</t>
  </si>
  <si>
    <t>341-PC 7</t>
  </si>
  <si>
    <t>D+m opěrná stěna v=1,2m, plocha 9,6m2 z beton.tvárnic vč.základu(7,9m3)+zpevněné plochy 3x5m ze zámk.dlažby do drti a štěrku tl.250mm   vč.obrubníku 5bm</t>
  </si>
  <si>
    <t>-1911131415</t>
  </si>
  <si>
    <t>52</t>
  </si>
  <si>
    <t>342248141</t>
  </si>
  <si>
    <t>135023066</t>
  </si>
  <si>
    <t>53</t>
  </si>
  <si>
    <t>423355314</t>
  </si>
  <si>
    <t>D+M ztraceného bednění - spřažené desky z filigranového panelu-viz žb skelet</t>
  </si>
  <si>
    <t>1797719010</t>
  </si>
  <si>
    <t>54</t>
  </si>
  <si>
    <t>423-pc 1</t>
  </si>
  <si>
    <t>Spřažená žb stropní deska</t>
  </si>
  <si>
    <t>736579581</t>
  </si>
  <si>
    <t>55</t>
  </si>
  <si>
    <t>564801112</t>
  </si>
  <si>
    <t>Podklad ze štěrkodrtě ŠD tl 40 mm-ZO1</t>
  </si>
  <si>
    <t>274383550</t>
  </si>
  <si>
    <t>56</t>
  </si>
  <si>
    <t>564831111</t>
  </si>
  <si>
    <t>Podklad ze štěrkodrtě ŠD tl 100 mm-okapový chodník</t>
  </si>
  <si>
    <t>-1673064899</t>
  </si>
  <si>
    <t>57</t>
  </si>
  <si>
    <t>567122111</t>
  </si>
  <si>
    <t>865123556</t>
  </si>
  <si>
    <t>58</t>
  </si>
  <si>
    <t>596211110</t>
  </si>
  <si>
    <t>Kladení zámkové dlažby komunikací pro pěší tl 60 mm skupiny A pl do 50 m2</t>
  </si>
  <si>
    <t>1767015879</t>
  </si>
  <si>
    <t>59</t>
  </si>
  <si>
    <t>592451100</t>
  </si>
  <si>
    <t>dlažba skladebná  20x20x6 cm přírodní</t>
  </si>
  <si>
    <t>1677801748</t>
  </si>
  <si>
    <t>60</t>
  </si>
  <si>
    <t>596-pc 1</t>
  </si>
  <si>
    <t>D+m dopravní značka IP 12 s Dodatkovou tabulí E12 s twxtem umístěna na ocel.sloupku</t>
  </si>
  <si>
    <t>819066163</t>
  </si>
  <si>
    <t>61</t>
  </si>
  <si>
    <t>596-pc 2</t>
  </si>
  <si>
    <t>D+m vodorovné značení -stání kolmé, provedeno barevným proužkem na zámkové -stávající dlažbě- stání č.20-28</t>
  </si>
  <si>
    <t>751346444</t>
  </si>
  <si>
    <t>62</t>
  </si>
  <si>
    <t>611131121</t>
  </si>
  <si>
    <t>Penetrace akrylát-silikonová vnitřních stropů nanášená ručně</t>
  </si>
  <si>
    <t>-1218083028</t>
  </si>
  <si>
    <t>63</t>
  </si>
  <si>
    <t>611321141</t>
  </si>
  <si>
    <t>Vápenocementová omítka štuková dvouvrstvá vnitřních stropů rovných nanášená ručně</t>
  </si>
  <si>
    <t>1760019950</t>
  </si>
  <si>
    <t>64</t>
  </si>
  <si>
    <t>611541001</t>
  </si>
  <si>
    <t>Tenkovrstvá silikonsilikátová zrnitá omítka tl. 1,0 mm včetně penetrace vnitřních stropů rovných</t>
  </si>
  <si>
    <t>1274805084</t>
  </si>
  <si>
    <t>65</t>
  </si>
  <si>
    <t>612131121</t>
  </si>
  <si>
    <t>Penetrace akrylát-silikonová vnitřních stěn nanášená ručně</t>
  </si>
  <si>
    <t>-456853840</t>
  </si>
  <si>
    <t>66</t>
  </si>
  <si>
    <t>612321141</t>
  </si>
  <si>
    <t>Vápenocementová omítka štuková dvouvrstvá vnitřních stěn nanášená ručně</t>
  </si>
  <si>
    <t>-1832906231</t>
  </si>
  <si>
    <t>67</t>
  </si>
  <si>
    <t>619991011</t>
  </si>
  <si>
    <t>Obalení konstrukcí a prvků fólií přilepenou lepící páskou</t>
  </si>
  <si>
    <t>1250125078</t>
  </si>
  <si>
    <t>68</t>
  </si>
  <si>
    <t>621211001</t>
  </si>
  <si>
    <t>Montáž kontaktního zateplení vnějších podhledů z polystyrénových desek tl do 40 mm</t>
  </si>
  <si>
    <t>-1165164407</t>
  </si>
  <si>
    <t>69</t>
  </si>
  <si>
    <t>283759330</t>
  </si>
  <si>
    <t>deska fasádní polystyrénová EPS 70 F 1000 x 500 x 50 mm</t>
  </si>
  <si>
    <t>1821437105</t>
  </si>
  <si>
    <t>70</t>
  </si>
  <si>
    <t>621211041</t>
  </si>
  <si>
    <t>Montáž kontaktního zateplení vni podhledů z polystyrénových desek tl do 200 mm-120,121,109</t>
  </si>
  <si>
    <t>-1704602806</t>
  </si>
  <si>
    <t>71</t>
  </si>
  <si>
    <t>2837595403</t>
  </si>
  <si>
    <t>deska fasádní polystyrénová EPS 70 F 1000 x 500 x 200 mm</t>
  </si>
  <si>
    <t>-2068586805</t>
  </si>
  <si>
    <t>72</t>
  </si>
  <si>
    <t>621531011</t>
  </si>
  <si>
    <t>Tenkovrstvá silikonová zrnitá omítka tl. 1,5 mm včetně penetrace vnějších podhledů</t>
  </si>
  <si>
    <t>1426917897</t>
  </si>
  <si>
    <t>73</t>
  </si>
  <si>
    <t>622211031</t>
  </si>
  <si>
    <t>101464384</t>
  </si>
  <si>
    <t>74</t>
  </si>
  <si>
    <t>283759350</t>
  </si>
  <si>
    <t>deska fasádní polystyrénová EPS 70 F 1000 x 500 x 150 mm</t>
  </si>
  <si>
    <t>-1191459671</t>
  </si>
  <si>
    <t>75</t>
  </si>
  <si>
    <t>283764210</t>
  </si>
  <si>
    <t>-1160560652</t>
  </si>
  <si>
    <t>76</t>
  </si>
  <si>
    <t>622212001</t>
  </si>
  <si>
    <t>Montáž kontaktního zateplení vnějšího ostění hl. špalety do 200 mm z polystyrenu tl do 40 mm včetně lišt a doplnků</t>
  </si>
  <si>
    <t>950266959</t>
  </si>
  <si>
    <t>77</t>
  </si>
  <si>
    <t>283759320</t>
  </si>
  <si>
    <t>deska fasádní polystyrénová EPS 70 F 1000 x 500 x 40 mm</t>
  </si>
  <si>
    <t>-1902987540</t>
  </si>
  <si>
    <t>78</t>
  </si>
  <si>
    <t>622511111</t>
  </si>
  <si>
    <t>Tenkovrstvá akrylátová mozaiková střednězrnná omítka včetně penetrace vnějších stěn</t>
  </si>
  <si>
    <t>1527405641</t>
  </si>
  <si>
    <t>79</t>
  </si>
  <si>
    <t>622531011</t>
  </si>
  <si>
    <t>Tenkovrstvá silikonová zrnitá omítka tl. 1,5 mm včetně penetrace vnějších stěn</t>
  </si>
  <si>
    <t>-202743070</t>
  </si>
  <si>
    <t>80</t>
  </si>
  <si>
    <t>631311126</t>
  </si>
  <si>
    <t xml:space="preserve">Betonová průmyslová podlaha-povrch bude vytvořen stojov. hlazením </t>
  </si>
  <si>
    <t>-724683986</t>
  </si>
  <si>
    <t>81</t>
  </si>
  <si>
    <t>631-pc 1</t>
  </si>
  <si>
    <t>Nátěr betonové průmyslové podlahy</t>
  </si>
  <si>
    <t>1036691037</t>
  </si>
  <si>
    <t>82</t>
  </si>
  <si>
    <t>631-pc 2</t>
  </si>
  <si>
    <t>Úprava stávajících angl.dvorků -zastropení bude provedeno pod úrovní podlahy, dále budou propojeny potrubím DN 300 a odvětrány do venkovního prostředí</t>
  </si>
  <si>
    <t>134304970</t>
  </si>
  <si>
    <t>83</t>
  </si>
  <si>
    <t>631-pc 3</t>
  </si>
  <si>
    <t>Prostupy instalací stáv. instalačního kanálu do stáv.objektu budou utěsněny dle PBŘS</t>
  </si>
  <si>
    <t>121631006</t>
  </si>
  <si>
    <t>84</t>
  </si>
  <si>
    <t>631-pc 4</t>
  </si>
  <si>
    <t>Odvětrání WC-větrací mřížka-12</t>
  </si>
  <si>
    <t>299925712</t>
  </si>
  <si>
    <t>85</t>
  </si>
  <si>
    <t>631-pc 5</t>
  </si>
  <si>
    <t>Odvětrání m.č.120,121-větrací mřížka-13</t>
  </si>
  <si>
    <t>-1723947163</t>
  </si>
  <si>
    <t>86</t>
  </si>
  <si>
    <t>631-pc 6</t>
  </si>
  <si>
    <t xml:space="preserve"> Odvětrání technolog. části m.č. 132-větrací mřížka-14</t>
  </si>
  <si>
    <t>977452487</t>
  </si>
  <si>
    <t>87</t>
  </si>
  <si>
    <t>632450134</t>
  </si>
  <si>
    <t xml:space="preserve">Roznášecí cementový litý potěr tl  53 mm </t>
  </si>
  <si>
    <t>-1988600226</t>
  </si>
  <si>
    <t>88</t>
  </si>
  <si>
    <t>637211121</t>
  </si>
  <si>
    <t>1661593299</t>
  </si>
  <si>
    <t>89</t>
  </si>
  <si>
    <t>642942611</t>
  </si>
  <si>
    <t>Osazování zárubní nebo rámů dveřních kovových do 2,5 m2 na montážní pěnu</t>
  </si>
  <si>
    <t>1411833120</t>
  </si>
  <si>
    <t>90</t>
  </si>
  <si>
    <t>553312030</t>
  </si>
  <si>
    <t>-1363544432</t>
  </si>
  <si>
    <t>91</t>
  </si>
  <si>
    <t>553312010</t>
  </si>
  <si>
    <t>-2087258595</t>
  </si>
  <si>
    <t>92</t>
  </si>
  <si>
    <t>916331112</t>
  </si>
  <si>
    <t>Osazení zahradního obrubníku betonového do lože z betonu s boční opěrou</t>
  </si>
  <si>
    <t>-1693319543</t>
  </si>
  <si>
    <t>93</t>
  </si>
  <si>
    <t>592172110</t>
  </si>
  <si>
    <t>23563448</t>
  </si>
  <si>
    <t>94</t>
  </si>
  <si>
    <t>916991121</t>
  </si>
  <si>
    <t>Lože pod obrubníky, krajníky nebo obruby z dlažebních kostek z betonu prostého</t>
  </si>
  <si>
    <t>-132435479</t>
  </si>
  <si>
    <t>95</t>
  </si>
  <si>
    <t>941111121</t>
  </si>
  <si>
    <t>Montáž lešení řadového trubkového lehkého s podlahami zatížení do 200 kg/m2 š do 1,2 m v do 10 m</t>
  </si>
  <si>
    <t>775269198</t>
  </si>
  <si>
    <t>96</t>
  </si>
  <si>
    <t>941111221</t>
  </si>
  <si>
    <t>Příplatek k lešení řadovému trubkovému lehkému s podlahami š 1,2 m v 10 m za první a ZKD den použití</t>
  </si>
  <si>
    <t>521514651</t>
  </si>
  <si>
    <t>97</t>
  </si>
  <si>
    <t>941111821</t>
  </si>
  <si>
    <t>Demontáž lešení řadového trubkového lehkého s podlahami zatížení do 200 kg/m2 š do 1,2 m v do 10 m</t>
  </si>
  <si>
    <t>2085774629</t>
  </si>
  <si>
    <t>98</t>
  </si>
  <si>
    <t>949101111</t>
  </si>
  <si>
    <t>Lešení pomocné pro objekty pozemních staveb s lešeňovou podlahou v do 1,9 m zatížení do 150 kg/m2</t>
  </si>
  <si>
    <t>496957709</t>
  </si>
  <si>
    <t>99</t>
  </si>
  <si>
    <t>9529011111</t>
  </si>
  <si>
    <t>Vyčištění budov bytové a občanské výstavby při výšce podlaží do 4 m</t>
  </si>
  <si>
    <t>1519482201</t>
  </si>
  <si>
    <t>962032230</t>
  </si>
  <si>
    <t>Bourání zdiva - zrušení části atiky</t>
  </si>
  <si>
    <t>5725338</t>
  </si>
  <si>
    <t>101</t>
  </si>
  <si>
    <t>968082016</t>
  </si>
  <si>
    <t>Vybourání plastových rámů oken zdvojených včetně křídel plochy přes 1 do 2 m2</t>
  </si>
  <si>
    <t>252948150</t>
  </si>
  <si>
    <t>102</t>
  </si>
  <si>
    <t>968082017</t>
  </si>
  <si>
    <t>Vybourání plastových rámů oken zdvojených včetně křídel plochy přes 2 do 4 m2-205</t>
  </si>
  <si>
    <t>1569998670</t>
  </si>
  <si>
    <t>103</t>
  </si>
  <si>
    <t>973031825</t>
  </si>
  <si>
    <t>Vysekání kapes ve zdivu cihelném na MV nebo MVC pro zavázání zdí tl do 450 mm</t>
  </si>
  <si>
    <t>1876316305</t>
  </si>
  <si>
    <t>104</t>
  </si>
  <si>
    <t>997013112</t>
  </si>
  <si>
    <t>Vnitrostaveništní doprava suti a vybouraných hmot pro budovy v do 9 m s použitím mechanizace</t>
  </si>
  <si>
    <t>-841932298</t>
  </si>
  <si>
    <t>105</t>
  </si>
  <si>
    <t>997013501</t>
  </si>
  <si>
    <t>Odvoz suti a vybouraných hmot na skládku nebo meziskládku do 1 km se složením</t>
  </si>
  <si>
    <t>-89263343</t>
  </si>
  <si>
    <t>106</t>
  </si>
  <si>
    <t>997013509</t>
  </si>
  <si>
    <t>Příplatek k odvozu suti a vybouraných hmot na skládku ZKD 1 km přes 1 km</t>
  </si>
  <si>
    <t>-2024795503</t>
  </si>
  <si>
    <t>107</t>
  </si>
  <si>
    <t>997013801</t>
  </si>
  <si>
    <t>Poplatek za uložení stavebního odpadu na skládce (skládkovné)</t>
  </si>
  <si>
    <t>385361580</t>
  </si>
  <si>
    <t>108</t>
  </si>
  <si>
    <t>998011002</t>
  </si>
  <si>
    <t>Přesun hmot pro budovy zděné v do 12 m</t>
  </si>
  <si>
    <t>-2039439926</t>
  </si>
  <si>
    <t>109</t>
  </si>
  <si>
    <t>711111001</t>
  </si>
  <si>
    <t>Provedení izolace proti zemní vlhkosti vodorovné za studena nátěrem penetračním</t>
  </si>
  <si>
    <t>-310465076</t>
  </si>
  <si>
    <t>110</t>
  </si>
  <si>
    <t>111631500</t>
  </si>
  <si>
    <t>1473192062</t>
  </si>
  <si>
    <t>111</t>
  </si>
  <si>
    <t>711112001</t>
  </si>
  <si>
    <t>Provedení izolace proti zemní vlhkosti svislé za studena nátěrem penetračním</t>
  </si>
  <si>
    <t>-1571226685</t>
  </si>
  <si>
    <t>112</t>
  </si>
  <si>
    <t>711113115</t>
  </si>
  <si>
    <t>Izolace proti zemní vlhkosti na vodor.ploše za studena těsnící hmotou-216</t>
  </si>
  <si>
    <t>991364486</t>
  </si>
  <si>
    <t>113</t>
  </si>
  <si>
    <t>711141559</t>
  </si>
  <si>
    <t>Provedení izolace proti zemní vlhkosti pásy přitavením vodorovné NAIP</t>
  </si>
  <si>
    <t>-1558043831</t>
  </si>
  <si>
    <t>114</t>
  </si>
  <si>
    <t>711142559</t>
  </si>
  <si>
    <t>Provedení izolace proti zemní vlhkosti pásy přitavením svislé NAIP</t>
  </si>
  <si>
    <t>143429300</t>
  </si>
  <si>
    <t>115</t>
  </si>
  <si>
    <t>628522640</t>
  </si>
  <si>
    <t>pás s modifikovaným asfaltem mineral</t>
  </si>
  <si>
    <t>913816798</t>
  </si>
  <si>
    <t>116</t>
  </si>
  <si>
    <t>628560000</t>
  </si>
  <si>
    <t>pás asfaltovaný modifikovaný proti radon.</t>
  </si>
  <si>
    <t>-915562812</t>
  </si>
  <si>
    <t>117</t>
  </si>
  <si>
    <t>711161306</t>
  </si>
  <si>
    <t>Izolace proti zemní vlhkosti stěn foliemi nopovými pro běžné podmínky tl. 0,5 mm šířky 1,0 m</t>
  </si>
  <si>
    <t>1433828095</t>
  </si>
  <si>
    <t>118</t>
  </si>
  <si>
    <t>711491172</t>
  </si>
  <si>
    <t>Provedení izolace proti tlakové vodě vodorovné z textilií vrstva ochranná</t>
  </si>
  <si>
    <t>-273259496</t>
  </si>
  <si>
    <t>119</t>
  </si>
  <si>
    <t>693110040</t>
  </si>
  <si>
    <t>geotextilie ochranná</t>
  </si>
  <si>
    <t>-825006646</t>
  </si>
  <si>
    <t>120</t>
  </si>
  <si>
    <t>711-pc 1</t>
  </si>
  <si>
    <t>Napojení hydroizolace na stávající</t>
  </si>
  <si>
    <t>1779361864</t>
  </si>
  <si>
    <t>121</t>
  </si>
  <si>
    <t>998711202</t>
  </si>
  <si>
    <t>Přesun hmot procentní pro izolace proti vodě, vlhkosti a plynům v objektech v do 12 m</t>
  </si>
  <si>
    <t>%</t>
  </si>
  <si>
    <t>-785865189</t>
  </si>
  <si>
    <t>122</t>
  </si>
  <si>
    <t>712311101</t>
  </si>
  <si>
    <t>Provedení povlakové krytiny střech do 10° za studena lakem penetračním nebo asfaltovým-S 02,01</t>
  </si>
  <si>
    <t>321825336</t>
  </si>
  <si>
    <t>123</t>
  </si>
  <si>
    <t>1116315001</t>
  </si>
  <si>
    <t>1827355451</t>
  </si>
  <si>
    <t>124</t>
  </si>
  <si>
    <t>1116315002</t>
  </si>
  <si>
    <t>-371523242</t>
  </si>
  <si>
    <t>125</t>
  </si>
  <si>
    <t>7123111011</t>
  </si>
  <si>
    <t>Provedení povlakové krytiny střech do 10° za studena lakem penetračním nebo asfaltovým-S 03</t>
  </si>
  <si>
    <t>1028076905</t>
  </si>
  <si>
    <t>126</t>
  </si>
  <si>
    <t>712341659</t>
  </si>
  <si>
    <t>Provedení povlakové krytiny střech do 10° pásy NAIP přitavením bodově</t>
  </si>
  <si>
    <t>-866947147</t>
  </si>
  <si>
    <t>127</t>
  </si>
  <si>
    <t>628321340</t>
  </si>
  <si>
    <t xml:space="preserve">pás těžký asfaltovaný </t>
  </si>
  <si>
    <t>-1322638319</t>
  </si>
  <si>
    <t>128</t>
  </si>
  <si>
    <t>6283213401</t>
  </si>
  <si>
    <t>pás těžký asfaltovaný -S03</t>
  </si>
  <si>
    <t>1589673275</t>
  </si>
  <si>
    <t>129</t>
  </si>
  <si>
    <t>7123416591</t>
  </si>
  <si>
    <t>Provedení povlakové krytiny střech do 10° pásy NAIP přitavením bodově-S03</t>
  </si>
  <si>
    <t>1397250212</t>
  </si>
  <si>
    <t>130</t>
  </si>
  <si>
    <t>712-pc 1</t>
  </si>
  <si>
    <t>D+m mPVC folie pro mechan.kotvení+ UV stabilní včetně doplnků a separační vrstvy-ochranná textilie 500g/m2-S01+2</t>
  </si>
  <si>
    <t>-485274904</t>
  </si>
  <si>
    <t>131</t>
  </si>
  <si>
    <t>712-pc 2</t>
  </si>
  <si>
    <t>D+m mPVC folie pro mechan.kotvení+ UV stabilní včetně doplnků a separační vrstvy-ochranná textilie 500g/m2-S03</t>
  </si>
  <si>
    <t>-1829627454</t>
  </si>
  <si>
    <t>132</t>
  </si>
  <si>
    <t>712-pc 3</t>
  </si>
  <si>
    <t>D+m vegetační substrát včetně výsadby+netk.polyprop.textilie,drenážní vrstva z plast.smyčk.folie,hydroakumul.vrstva z nopové folie,ochranná textilie-S03</t>
  </si>
  <si>
    <t>-1418009832</t>
  </si>
  <si>
    <t>133</t>
  </si>
  <si>
    <t>712-pc 4</t>
  </si>
  <si>
    <t>D+m nopová folie-S15</t>
  </si>
  <si>
    <t>-630673636</t>
  </si>
  <si>
    <t>134</t>
  </si>
  <si>
    <t>712-pc 5</t>
  </si>
  <si>
    <t>Demontáž stávající vegetační vrstvy včetně izolací v rozsahu S03+S04 a očištění podkladu</t>
  </si>
  <si>
    <t>-128473611</t>
  </si>
  <si>
    <t>135</t>
  </si>
  <si>
    <t>998712202</t>
  </si>
  <si>
    <t>Přesun hmot procentní pro krytiny povlakové v objektech v do 12 m</t>
  </si>
  <si>
    <t>1224491402</t>
  </si>
  <si>
    <t>136</t>
  </si>
  <si>
    <t>713111111</t>
  </si>
  <si>
    <t>Montáž izolace tepelné vrchem stropů volně kladenými rohožemi, pásy, dílci, deskami-klíny-S 01,02</t>
  </si>
  <si>
    <t>-1315372940</t>
  </si>
  <si>
    <t>137</t>
  </si>
  <si>
    <t>7131111111</t>
  </si>
  <si>
    <t>Montáž izolace tepelné vrchem stropů volně kladenými rohožemi, pásy, dílci, deskami-S01,02</t>
  </si>
  <si>
    <t>-1100539236</t>
  </si>
  <si>
    <t>138</t>
  </si>
  <si>
    <t>283723210</t>
  </si>
  <si>
    <t>deska z pěnového polystyrenu EPS 100 S 1000 x 500 x 200 mm-S 01+2</t>
  </si>
  <si>
    <t>-689150745</t>
  </si>
  <si>
    <t>139</t>
  </si>
  <si>
    <t>283759130</t>
  </si>
  <si>
    <t>deska z pěnového polystyrenu EPS 100 S 1000 x 500 (1000) mm-klín S 02, S01</t>
  </si>
  <si>
    <t>-1483062393</t>
  </si>
  <si>
    <t>140</t>
  </si>
  <si>
    <t>2837591301</t>
  </si>
  <si>
    <t>deska z pěnového polystyrenu EPS 100 S 1000 x 500 (1000) mm-klín S 03</t>
  </si>
  <si>
    <t>1747602992</t>
  </si>
  <si>
    <t>141</t>
  </si>
  <si>
    <t>7131111112</t>
  </si>
  <si>
    <t>Montáž+dod. izolace tepelné vrchem deskami  EPS 100 tl.100mm -kolem světlíku</t>
  </si>
  <si>
    <t>-278599927</t>
  </si>
  <si>
    <t>142</t>
  </si>
  <si>
    <t>7131111113</t>
  </si>
  <si>
    <t>Montáž izolace tepelné vrchem stropů volně kladenými rohožemi, pásy, dílci, deskami-S03</t>
  </si>
  <si>
    <t>-300299094</t>
  </si>
  <si>
    <t>143</t>
  </si>
  <si>
    <t>7131111114</t>
  </si>
  <si>
    <t>Montáž izolace tepelné vrchem stropů volně kladenými rohožemi, pásy, dílci, deskami-klíny-S 03</t>
  </si>
  <si>
    <t>92136891</t>
  </si>
  <si>
    <t>144</t>
  </si>
  <si>
    <t>713111121</t>
  </si>
  <si>
    <t>Montáž izolace tepelné spodem stropů s uchycením drátem rohoží, pásů, dílců, desek-S 04</t>
  </si>
  <si>
    <t>-405952263</t>
  </si>
  <si>
    <t>145</t>
  </si>
  <si>
    <t>631481120</t>
  </si>
  <si>
    <t>1730984643</t>
  </si>
  <si>
    <t>146</t>
  </si>
  <si>
    <t>713121121</t>
  </si>
  <si>
    <t>Montáž izolace tepelné podlah volně kladenými rohožemi, pásy, dílci, deskami 2 vrstvy</t>
  </si>
  <si>
    <t>-432935715</t>
  </si>
  <si>
    <t>147</t>
  </si>
  <si>
    <t>283759140</t>
  </si>
  <si>
    <t>deska z pěnového polystyrenu EPS 150 S 1000 x 500 x 100 mm</t>
  </si>
  <si>
    <t>1033491765</t>
  </si>
  <si>
    <t>148</t>
  </si>
  <si>
    <t>283723090</t>
  </si>
  <si>
    <t>deska z pěnového polystyrenu EPS 100 S 1000 x 500 x 100 mm-2np u atiky stávající</t>
  </si>
  <si>
    <t>933055205</t>
  </si>
  <si>
    <t>149</t>
  </si>
  <si>
    <t>2837230903</t>
  </si>
  <si>
    <t>deska z pěnového polystyrenu EPS 100 S 1000 x 500 x 100 mm-2np -S03</t>
  </si>
  <si>
    <t>1075182429</t>
  </si>
  <si>
    <t>150</t>
  </si>
  <si>
    <t>2837230901</t>
  </si>
  <si>
    <t>deska z pěnového polystyrenu EPS 100 S 1000 x 500 x 100 mm-2np u atiky S 01</t>
  </si>
  <si>
    <t>-1822526721</t>
  </si>
  <si>
    <t>151</t>
  </si>
  <si>
    <t>2837232102</t>
  </si>
  <si>
    <t>deska z pěnového polystyrenu EPS 100 S 1000 x 500 x 200 mm-u světlíku S01</t>
  </si>
  <si>
    <t>580872666</t>
  </si>
  <si>
    <t>152</t>
  </si>
  <si>
    <t>713131141</t>
  </si>
  <si>
    <t>Montáž izolace tepelné stěn a základů lepením celoplošně rohoží, pásů, dílců, desek</t>
  </si>
  <si>
    <t>-2023839133</t>
  </si>
  <si>
    <t>153</t>
  </si>
  <si>
    <t>283760160</t>
  </si>
  <si>
    <t>deska fasádní polystyrénová soklová EPS SOKL 3000 1250 x 600 x 80 mm</t>
  </si>
  <si>
    <t>1175526104</t>
  </si>
  <si>
    <t>154</t>
  </si>
  <si>
    <t>7131311411</t>
  </si>
  <si>
    <t>Montáž izolace tepelné stěn  lepením celoplošně rohoží, pásů, dílců, desek-u atiky stávající</t>
  </si>
  <si>
    <t>73824291</t>
  </si>
  <si>
    <t>155</t>
  </si>
  <si>
    <t>713131142</t>
  </si>
  <si>
    <t>Montáž izolace tepelné stěn  lepením celoplošně desek- u atiky S 01 tl.100mm</t>
  </si>
  <si>
    <t>-1507753749</t>
  </si>
  <si>
    <t>156</t>
  </si>
  <si>
    <t>713131143</t>
  </si>
  <si>
    <t>Montáž izolace tepelné stěn  lepením celoplošně desek- u atiky S 01 tl.200mm</t>
  </si>
  <si>
    <t>-930666321</t>
  </si>
  <si>
    <t>157</t>
  </si>
  <si>
    <t>713131144</t>
  </si>
  <si>
    <t>Montáž izolace tepelné stěn  lepením celoplošně desek- u atiky S 15 tl.100mm</t>
  </si>
  <si>
    <t>1380070748</t>
  </si>
  <si>
    <t>158</t>
  </si>
  <si>
    <t>283764220</t>
  </si>
  <si>
    <t>-834434676</t>
  </si>
  <si>
    <t>159</t>
  </si>
  <si>
    <t>713191132</t>
  </si>
  <si>
    <t>Montáž izolace tepelné podlah, stropů vrchem nebo střech překrytí separační fólií z PE</t>
  </si>
  <si>
    <t>-1459565871</t>
  </si>
  <si>
    <t>160</t>
  </si>
  <si>
    <t>283231500</t>
  </si>
  <si>
    <t>fólie separační PE bal. 100 m2</t>
  </si>
  <si>
    <t>274273471</t>
  </si>
  <si>
    <t>161</t>
  </si>
  <si>
    <t>713-pozn.1</t>
  </si>
  <si>
    <t>D+m systémové EPS desky pro podlahové vytápění (s nopy)-není ve stavební části</t>
  </si>
  <si>
    <t>299007081</t>
  </si>
  <si>
    <t>162</t>
  </si>
  <si>
    <t>998713202</t>
  </si>
  <si>
    <t>Přesun hmot procentní pro izolace tepelné v objektech v do 12 m</t>
  </si>
  <si>
    <t>-249071996</t>
  </si>
  <si>
    <t>163</t>
  </si>
  <si>
    <t>721-pc 1</t>
  </si>
  <si>
    <t>ZTI-viz příloha</t>
  </si>
  <si>
    <t>49247367</t>
  </si>
  <si>
    <t>164</t>
  </si>
  <si>
    <t>733-pol.1</t>
  </si>
  <si>
    <t>UT-viz příloha</t>
  </si>
  <si>
    <t>-972391831</t>
  </si>
  <si>
    <t>165</t>
  </si>
  <si>
    <t>762-pc 1</t>
  </si>
  <si>
    <t>D+m Obložení z OSB desek tl.30mm na ocelových konzolách u střechy S 02</t>
  </si>
  <si>
    <t>-485195882</t>
  </si>
  <si>
    <t>166</t>
  </si>
  <si>
    <t>762-pc 2</t>
  </si>
  <si>
    <t>D+m Obložení z OSB desek tl.24mm na ocelové konstrukci-střecha S01-S05</t>
  </si>
  <si>
    <t>623605912</t>
  </si>
  <si>
    <t>167</t>
  </si>
  <si>
    <t>998762202</t>
  </si>
  <si>
    <t>Přesun hmot procentní pro kce tesařské v objektech v do 12 m</t>
  </si>
  <si>
    <t>-2105145466</t>
  </si>
  <si>
    <t>168</t>
  </si>
  <si>
    <t>763113315</t>
  </si>
  <si>
    <t>SDK předstěna-SDK konstr.250mm od vnitřní hrany sendv.panelu včetně zapravení u oken</t>
  </si>
  <si>
    <t>-284867370</t>
  </si>
  <si>
    <t>169</t>
  </si>
  <si>
    <t>763121455</t>
  </si>
  <si>
    <t>SDK stěna předsazená tl 150 mm profil CW+UW 100 desky 2xDF 12,5 TI 50 mm EI 45-vyneseno pomocí ocel.úhelníků v instal.kanálu</t>
  </si>
  <si>
    <t>-986867180</t>
  </si>
  <si>
    <t>170</t>
  </si>
  <si>
    <t>763121714</t>
  </si>
  <si>
    <t>SDK stěna předsazená základní penetrační nátěr</t>
  </si>
  <si>
    <t>-1829931608</t>
  </si>
  <si>
    <t>171</t>
  </si>
  <si>
    <t>763131751</t>
  </si>
  <si>
    <t>Montáž parotěsné zábrany do SDK podhledu</t>
  </si>
  <si>
    <t>-1506252285</t>
  </si>
  <si>
    <t>172</t>
  </si>
  <si>
    <t>283292210</t>
  </si>
  <si>
    <t>-592097957</t>
  </si>
  <si>
    <t>173</t>
  </si>
  <si>
    <t>763135101</t>
  </si>
  <si>
    <t>Montáž SDK kazetového podhledu z kazet 600x600 mm na zavěšenou viditelnou nosnou konstrukci</t>
  </si>
  <si>
    <t>896414101</t>
  </si>
  <si>
    <t>174</t>
  </si>
  <si>
    <t>590305850</t>
  </si>
  <si>
    <t>podhled kazetový  600 x 600 mm</t>
  </si>
  <si>
    <t>-1966802286</t>
  </si>
  <si>
    <t>175</t>
  </si>
  <si>
    <t>763-pc 1</t>
  </si>
  <si>
    <t>D+m opláštění otvoru světlíku SDK na profily</t>
  </si>
  <si>
    <t>-1277705116</t>
  </si>
  <si>
    <t>176</t>
  </si>
  <si>
    <t>998763201</t>
  </si>
  <si>
    <t>Přesun hmot procentní pro dřevostavby v objektech v do 12 m</t>
  </si>
  <si>
    <t>1804633214</t>
  </si>
  <si>
    <t>177</t>
  </si>
  <si>
    <t>764245406</t>
  </si>
  <si>
    <t>Oplechování horních ploch a nadezdívek bez rohů z TiZn předzvětral plechu celoplošně lepené rš 500mm-atika nad 132</t>
  </si>
  <si>
    <t>428890962</t>
  </si>
  <si>
    <t>178</t>
  </si>
  <si>
    <t>764541403</t>
  </si>
  <si>
    <t>Žlab podokapní půlkruhový z TiZn předzvětralého plechu rš 250 mm-03</t>
  </si>
  <si>
    <t>-1441490826</t>
  </si>
  <si>
    <t>179</t>
  </si>
  <si>
    <t>764541405</t>
  </si>
  <si>
    <t>Žlab podokapní půlkruhový z TiZn předzvětralého plechu rš 330 mm-02</t>
  </si>
  <si>
    <t>1227661469</t>
  </si>
  <si>
    <t>180</t>
  </si>
  <si>
    <t>764541447</t>
  </si>
  <si>
    <t>Kotlík oválný (trychtýřový) pro podokapní žlaby z TiZn předzvětralého plechu 330/120 mm</t>
  </si>
  <si>
    <t>894929477</t>
  </si>
  <si>
    <t>181</t>
  </si>
  <si>
    <t>764545411</t>
  </si>
  <si>
    <t>Žlaby mezistřešní nebo zaatikové uložené v lůžku z TiZn předzvětralého plechu rš 1100 mm</t>
  </si>
  <si>
    <t>270051418</t>
  </si>
  <si>
    <t>182</t>
  </si>
  <si>
    <t>764548423</t>
  </si>
  <si>
    <t>Svody kruhové včetně objímek, kolen, odskoků z TiZn předzvětralého plechu průměru 100 mm-03</t>
  </si>
  <si>
    <t>1294236789</t>
  </si>
  <si>
    <t>183</t>
  </si>
  <si>
    <t>764548424</t>
  </si>
  <si>
    <t>Svody kruhové včetně objímek, kolen, odskoků z TiZn předzvětralého plechu průměru 125 mm-06,02</t>
  </si>
  <si>
    <t>750716276</t>
  </si>
  <si>
    <t>184</t>
  </si>
  <si>
    <t>764-pc 1</t>
  </si>
  <si>
    <t>Střešní vyhřívaný DN 125, dvoustupn. s dolní bitumenovou a horní PVC manžetou -05</t>
  </si>
  <si>
    <t>1744035135</t>
  </si>
  <si>
    <t>185</t>
  </si>
  <si>
    <t>764-pc 2</t>
  </si>
  <si>
    <t>Střešní vyhřívaný chrlič DN 125 s PVC manžetou a ochrannou mřížkou+střešní revizní nerezová šachta-07</t>
  </si>
  <si>
    <t>-1684668296</t>
  </si>
  <si>
    <t>186</t>
  </si>
  <si>
    <t>998764202</t>
  </si>
  <si>
    <t>Přesun hmot procentní pro konstrukce klempířské v objektech v do 12 m</t>
  </si>
  <si>
    <t>1491861149</t>
  </si>
  <si>
    <t>187</t>
  </si>
  <si>
    <t>766-pc 1</t>
  </si>
  <si>
    <t>D+m -plné bezpečnostní vchodové dveře včetně zárubně,kování,klik zámku bezp. a prahu  90+90/210+55</t>
  </si>
  <si>
    <t>-621348270</t>
  </si>
  <si>
    <t>188</t>
  </si>
  <si>
    <t>766-pc 2</t>
  </si>
  <si>
    <t>D+m -plné dveře včetně kování,klik, zámku a prahu 90/197</t>
  </si>
  <si>
    <t>-1619667520</t>
  </si>
  <si>
    <t>189</t>
  </si>
  <si>
    <t>766-pc 3</t>
  </si>
  <si>
    <t>D+m - dveře dvoukřídlové  včetně zárubně, kování,klik, zámku a prahu 90+90/210+55</t>
  </si>
  <si>
    <t>-6554681</t>
  </si>
  <si>
    <t>190</t>
  </si>
  <si>
    <t>766-pc 4</t>
  </si>
  <si>
    <t>D+m - dveře dvoukřídlové  včetně zárubně, kování,klik, zámku a prahu 90+90/210</t>
  </si>
  <si>
    <t>-109160146</t>
  </si>
  <si>
    <t>191</t>
  </si>
  <si>
    <t>766-pc 5</t>
  </si>
  <si>
    <t>D+m - dveře dvoukřídlové požární  včetně zárubně, kování,klik, brano a prahu 140/210</t>
  </si>
  <si>
    <t>-2046212087</t>
  </si>
  <si>
    <t>192</t>
  </si>
  <si>
    <t>766-pc 6</t>
  </si>
  <si>
    <t>D+m - dveře dvoukřídlové vchodové  včetně zárubně, kování,klik, zámku bezp.a prahu 90+90/210</t>
  </si>
  <si>
    <t>-1455766334</t>
  </si>
  <si>
    <t>193</t>
  </si>
  <si>
    <t>766-pc 7</t>
  </si>
  <si>
    <t>-1702888628</t>
  </si>
  <si>
    <t>194</t>
  </si>
  <si>
    <t>766-pc 8</t>
  </si>
  <si>
    <t>D+m - střešní světlík zasklený izol.bezpečn.dvojsklem-horní a dolní sklo bude s bezp.folii-otvor ve stropě 350/350cm-01</t>
  </si>
  <si>
    <t>-163415477</t>
  </si>
  <si>
    <t>195</t>
  </si>
  <si>
    <t>766-pc 9</t>
  </si>
  <si>
    <t>D+m - dveře dvoukřídlové  včetně zárubně, kování,klik, zámku a prahu 90+90/210-2np-217</t>
  </si>
  <si>
    <t>535107305</t>
  </si>
  <si>
    <t>196</t>
  </si>
  <si>
    <t>766-pc10</t>
  </si>
  <si>
    <t>D+m -plné dveře včetně kování,klik, zámku a prahu 80/197-216</t>
  </si>
  <si>
    <t>-324100929</t>
  </si>
  <si>
    <t>197</t>
  </si>
  <si>
    <t>766-pc11</t>
  </si>
  <si>
    <t>D+m -stěna s dveřmi na WC včetně  kování,klik, zámku 1550mm dl</t>
  </si>
  <si>
    <t>541891727</t>
  </si>
  <si>
    <t>198</t>
  </si>
  <si>
    <t>766-pc12</t>
  </si>
  <si>
    <t>D+m -prosklená stěna 270/275 s dveřmi 90+50/210+65 včetně  kování,klik, zámku -215</t>
  </si>
  <si>
    <t>-1932916398</t>
  </si>
  <si>
    <t>199</t>
  </si>
  <si>
    <t>766-pc13</t>
  </si>
  <si>
    <t>D+m -prosklená stěna plast 260/275 včetně parapetů -barva vínově červená -215</t>
  </si>
  <si>
    <t>-1127964349</t>
  </si>
  <si>
    <t>200</t>
  </si>
  <si>
    <t>766-pc14</t>
  </si>
  <si>
    <t>D+m -vstupní prosklená stěna s dveřmi 90+50/210 plast 265/265  včetně kování,klik a bezp.zámku -barva vínově červená -215</t>
  </si>
  <si>
    <t>2063017443</t>
  </si>
  <si>
    <t>201</t>
  </si>
  <si>
    <t>766-pc15</t>
  </si>
  <si>
    <t>D+m - dveře dvoukřídlové  včetně zárubně, kování,klik, zámku a prahu 90+50/210+55-2np 219</t>
  </si>
  <si>
    <t>-302421325</t>
  </si>
  <si>
    <t>202</t>
  </si>
  <si>
    <t>766-pc16</t>
  </si>
  <si>
    <t>D+m -okno plast 100/100 včetně parapetů-barva vínově červená 216</t>
  </si>
  <si>
    <t>1972371491</t>
  </si>
  <si>
    <t>203</t>
  </si>
  <si>
    <t>766-pc17</t>
  </si>
  <si>
    <t>D+m -okno plast 200/100 včetně parapetů -barva vínově červená -217</t>
  </si>
  <si>
    <t>-964069369</t>
  </si>
  <si>
    <t>204</t>
  </si>
  <si>
    <t>766-pc18</t>
  </si>
  <si>
    <t>-1357327710</t>
  </si>
  <si>
    <t>205</t>
  </si>
  <si>
    <t>766-pc19</t>
  </si>
  <si>
    <t>-1688333389</t>
  </si>
  <si>
    <t>206</t>
  </si>
  <si>
    <t>766-pc20</t>
  </si>
  <si>
    <t>112038479</t>
  </si>
  <si>
    <t>207</t>
  </si>
  <si>
    <t>766-pc21</t>
  </si>
  <si>
    <t>1266003345</t>
  </si>
  <si>
    <t>208</t>
  </si>
  <si>
    <t>766-pc22</t>
  </si>
  <si>
    <t>-273214043</t>
  </si>
  <si>
    <t>209</t>
  </si>
  <si>
    <t>766-pc23</t>
  </si>
  <si>
    <t>D+m -proskl.stěna plast 370/265 včetně dveří 90+50/210 klik,kování,zámku a parapetů u místn.205</t>
  </si>
  <si>
    <t>1284109785</t>
  </si>
  <si>
    <t>210</t>
  </si>
  <si>
    <t>766-pc24</t>
  </si>
  <si>
    <t>Posunutí dveří u místnosti 204 včetně stavebního zapravení</t>
  </si>
  <si>
    <t>1914676817</t>
  </si>
  <si>
    <t>211</t>
  </si>
  <si>
    <t>998766202</t>
  </si>
  <si>
    <t>Přesun hmot procentní pro konstrukce truhlářské v objektech v do 12 m</t>
  </si>
  <si>
    <t>-1759134252</t>
  </si>
  <si>
    <t>337259042</t>
  </si>
  <si>
    <t>767-pc 2</t>
  </si>
  <si>
    <t>D+m čistící zona-pororošt, včetně stav.úprav</t>
  </si>
  <si>
    <t>-1733175049</t>
  </si>
  <si>
    <t>767-pc 3</t>
  </si>
  <si>
    <t>D+m obvodový plášt z lehkých sendvič.panelů tl.100mm, U= 0,21 W/m2K-S 06</t>
  </si>
  <si>
    <t>-815876202</t>
  </si>
  <si>
    <t>767-pc 4</t>
  </si>
  <si>
    <t>D+m výlez na střechu přisazený žebřík-04</t>
  </si>
  <si>
    <t>-1353553912</t>
  </si>
  <si>
    <t>767-pc 5</t>
  </si>
  <si>
    <t>D+m čistící zona-pororošt, včetně stav.úprav-odvodněno do trativodu</t>
  </si>
  <si>
    <t>724748014</t>
  </si>
  <si>
    <t>767-pc 6</t>
  </si>
  <si>
    <t>D+m OK konstrukce krčku včetně nátěru</t>
  </si>
  <si>
    <t>-1505318735</t>
  </si>
  <si>
    <t>767-pc 7</t>
  </si>
  <si>
    <t>D+m střešní plášt z lehkých sendv.panelů U= 0,21 W/m2K tl.100mm-S 04</t>
  </si>
  <si>
    <t>2033002894</t>
  </si>
  <si>
    <t>767-pc 8</t>
  </si>
  <si>
    <t>D+m římsa - ocelová konstrukce + obklad z fasádních plechových kazet -S 01</t>
  </si>
  <si>
    <t>572750756</t>
  </si>
  <si>
    <t>998767202</t>
  </si>
  <si>
    <t>Přesun hmot procentní pro zámečnické konstrukce v objektech v do 12 m</t>
  </si>
  <si>
    <t>988437263</t>
  </si>
  <si>
    <t>771474113</t>
  </si>
  <si>
    <t>Montáž soklíků z dlaždic keramických rovných flexibilní lepidlo v do 100 mm</t>
  </si>
  <si>
    <t>1255193895</t>
  </si>
  <si>
    <t>597613120</t>
  </si>
  <si>
    <t xml:space="preserve">sokl  30 x 8 x 0,8 cm </t>
  </si>
  <si>
    <t>-1199725357</t>
  </si>
  <si>
    <t>771574115</t>
  </si>
  <si>
    <t>Montáž podlah keramických  hladkých lepených flexibilním lepidlem do 22 ks/m2</t>
  </si>
  <si>
    <t>-1642950714</t>
  </si>
  <si>
    <t>597611350</t>
  </si>
  <si>
    <t>dlaždice keramické - předběžná cena 350 Kř/m2</t>
  </si>
  <si>
    <t>-1904081971</t>
  </si>
  <si>
    <t>771579191</t>
  </si>
  <si>
    <t>Příplatek k montáž podlah keramických za plochu do 5 m2</t>
  </si>
  <si>
    <t>-1256949288</t>
  </si>
  <si>
    <t>771579196</t>
  </si>
  <si>
    <t>Příplatek k montáž podlah keramických za spárování tmelem dvousložkovým</t>
  </si>
  <si>
    <t>1608401446</t>
  </si>
  <si>
    <t>771591111</t>
  </si>
  <si>
    <t>Podlahy penetrace podkladu</t>
  </si>
  <si>
    <t>-717843226</t>
  </si>
  <si>
    <t>771990111</t>
  </si>
  <si>
    <t>Vyrovnání podkladu samonivelační stěrkou tl 4 mm pevnosti 15 Mpa</t>
  </si>
  <si>
    <t>-1094025144</t>
  </si>
  <si>
    <t>998771202</t>
  </si>
  <si>
    <t>Přesun hmot procentní pro podlahy z dlaždic v objektech v do 12 m</t>
  </si>
  <si>
    <t>-1048005609</t>
  </si>
  <si>
    <t>781474114</t>
  </si>
  <si>
    <t>Montáž obkladů vnitřních keramických hladkých do 22 ks/m2 lepených flexibilním lepidlem</t>
  </si>
  <si>
    <t>-1787729231</t>
  </si>
  <si>
    <t>597610390</t>
  </si>
  <si>
    <t>obkládačky keramické -př.cena</t>
  </si>
  <si>
    <t>2089874155</t>
  </si>
  <si>
    <t>781479191</t>
  </si>
  <si>
    <t>Příplatek k montáži obkladů vnitřních keramických hladkých za plochu do 10 m2</t>
  </si>
  <si>
    <t>-190299729</t>
  </si>
  <si>
    <t>781479196</t>
  </si>
  <si>
    <t>Příplatek k montáži obkladů vnitřních keramických hladkých za spárování tmelem dvousložkovým</t>
  </si>
  <si>
    <t>1222075101</t>
  </si>
  <si>
    <t>781495111</t>
  </si>
  <si>
    <t>Penetrace podkladu vnitřních obkladů</t>
  </si>
  <si>
    <t>-1367567597</t>
  </si>
  <si>
    <t>998781202</t>
  </si>
  <si>
    <t>Přesun hmot procentní pro obklady keramické v objektech v do 12 m</t>
  </si>
  <si>
    <t>-460978365</t>
  </si>
  <si>
    <t>783314201</t>
  </si>
  <si>
    <t>Základní antikorozní jednonásobný syntetický standardní nátěr zámečnických konstrukcí</t>
  </si>
  <si>
    <t>696899481</t>
  </si>
  <si>
    <t>783315101</t>
  </si>
  <si>
    <t>Jednonásobný syntetický standardní mezinátěr zámečnických konstrukcí</t>
  </si>
  <si>
    <t>1242750524</t>
  </si>
  <si>
    <t>783317101</t>
  </si>
  <si>
    <t>Krycí jednonásobný syntetický standardní nátěr zámečnických konstrukcí</t>
  </si>
  <si>
    <t>1144804493</t>
  </si>
  <si>
    <t>784181101</t>
  </si>
  <si>
    <t>Základní akrylátová jednonásobná penetrace podkladu v místnostech výšky do 3,80m</t>
  </si>
  <si>
    <t>-603476757</t>
  </si>
  <si>
    <t>784221101</t>
  </si>
  <si>
    <t>Dvojnásobné bílé malby  ze směsí za sucha dobře otěruvzdorných v místnostech do 3,80 m</t>
  </si>
  <si>
    <t>-817330205</t>
  </si>
  <si>
    <t>784-pc 1</t>
  </si>
  <si>
    <t>Dvojnásobné bílé malby  SDK</t>
  </si>
  <si>
    <t>-1267066482</t>
  </si>
  <si>
    <t>030001000</t>
  </si>
  <si>
    <t>Zařízení staveniště</t>
  </si>
  <si>
    <t>1024</t>
  </si>
  <si>
    <t>447391084</t>
  </si>
  <si>
    <t>kamenivo těžené hrubé prané frakce 4-8</t>
  </si>
  <si>
    <t>Zdivo nosné vnitřní z cihel broušených tl 240 mm pevnosti P10 lepených tenkovrstvou maltou</t>
  </si>
  <si>
    <t>Zdivo nosné vnější z cihel broušených tl 365 mm pevnosti P10 lepených tenkovrstvou malto-atika nad 132</t>
  </si>
  <si>
    <t>Zdivo nosné vnější z cihel broušených tl 400 mm pevnosti P 10 lepených tenkovrstvou maltou</t>
  </si>
  <si>
    <t>Zazdívka otvorů pl do 4 m2 v příčkách nebo stěnách z cihel tl 300 mm-"120+121"</t>
  </si>
  <si>
    <t>Příčky z cihel broušených tl 115 mm pevnosti P10 s lepenými žebry</t>
  </si>
  <si>
    <t>Podklad ze směsi stmelené cementem tl 100 mm</t>
  </si>
  <si>
    <t xml:space="preserve">Montáž kontaktního zateplení vnějších stěn z polystyrénových desek tl do 160 mm včetně lišt </t>
  </si>
  <si>
    <t>deska z extrudovaného polystyrénu XPS 300 SF 100 mm</t>
  </si>
  <si>
    <t xml:space="preserve">Okapový chodník z betonových dlaždic tl 40 mm kladených do písku se zalitím spár </t>
  </si>
  <si>
    <t>zárubeň ocelová s drážkou pro těsnění 900 L/P</t>
  </si>
  <si>
    <t>zárubeň ocelová s drážkou pro těsnění 800 L/P</t>
  </si>
  <si>
    <t>obrubník betonový zahradní 100/5/25 II šedý 100 x 5 x 25 cm</t>
  </si>
  <si>
    <t>lak asfaltový ,bal 9 kg</t>
  </si>
  <si>
    <t>lak asfaltový, bal 9 kg-S 02+1</t>
  </si>
  <si>
    <t>lak asfaltový, bal 9 kg-S 03</t>
  </si>
  <si>
    <t>deska minerální izolační 600x1200 mm tl.100 mm-S 04</t>
  </si>
  <si>
    <t>deska z extrudovaného polystyrénu XPS 300 SF 100 mm-s15</t>
  </si>
  <si>
    <t>Parotěsnící fólie - reflexní</t>
  </si>
  <si>
    <t>D+m - hliníkového okna požární včetně vni a vně prahu barva-vínově červená  100/100 cm-132</t>
  </si>
  <si>
    <t>D+m -okno plast 205/155 včetně vně žaluzie a parapetů -barva vínově červená 218</t>
  </si>
  <si>
    <t>D+m -okno plast 205/180 včetně vně žaluzie a parapetů -barva vínově červená -218</t>
  </si>
  <si>
    <t>D+m -okno plast 120/180 včetně vně žaluzie a parapetů -barva vínově červená -218</t>
  </si>
  <si>
    <t>D+m -okno plast 410/180 včetně vně žaluzie a parapetů -barva vínově červená -218</t>
  </si>
  <si>
    <t>D+m -okno plast 550/195 včetně revizn.výlezu na střechu a parapetů -barva vínově červená -219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</si>
</sst>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60" activePane="bottomLeft" state="frozen"/>
      <selection pane="bottomLeft" activeCell="C2" sqref="C2:AP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2" t="s">
        <v>7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R2" s="179" t="s">
        <v>8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54" t="s">
        <v>12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56" t="s">
        <v>16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58" t="s">
        <v>18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24"/>
      <c r="AQ6" s="22"/>
      <c r="BS6" s="17" t="s">
        <v>19</v>
      </c>
    </row>
    <row r="7" spans="1:73" ht="14.45" customHeight="1">
      <c r="B7" s="21"/>
      <c r="C7" s="24"/>
      <c r="D7" s="28" t="s">
        <v>20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21</v>
      </c>
      <c r="AL7" s="24"/>
      <c r="AM7" s="24"/>
      <c r="AN7" s="26" t="s">
        <v>5</v>
      </c>
      <c r="AO7" s="24"/>
      <c r="AP7" s="24"/>
      <c r="AQ7" s="22"/>
      <c r="BS7" s="17" t="s">
        <v>22</v>
      </c>
    </row>
    <row r="8" spans="1:73" ht="14.45" customHeight="1">
      <c r="B8" s="21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6" t="s">
        <v>26</v>
      </c>
      <c r="AO8" s="24"/>
      <c r="AP8" s="24"/>
      <c r="AQ8" s="22"/>
      <c r="BS8" s="17" t="s">
        <v>27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28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5</v>
      </c>
      <c r="AO10" s="24"/>
      <c r="AP10" s="24"/>
      <c r="AQ10" s="22"/>
      <c r="BS10" s="17" t="s">
        <v>19</v>
      </c>
    </row>
    <row r="11" spans="1:73" ht="18.399999999999999" customHeight="1">
      <c r="B11" s="21"/>
      <c r="C11" s="24"/>
      <c r="D11" s="24"/>
      <c r="E11" s="26" t="s">
        <v>31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32</v>
      </c>
      <c r="AL11" s="24"/>
      <c r="AM11" s="24"/>
      <c r="AN11" s="26" t="s">
        <v>5</v>
      </c>
      <c r="AO11" s="24"/>
      <c r="AP11" s="24"/>
      <c r="AQ11" s="22"/>
      <c r="BS11" s="17" t="s">
        <v>19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19</v>
      </c>
    </row>
    <row r="13" spans="1:73" ht="14.45" customHeight="1">
      <c r="B13" s="21"/>
      <c r="C13" s="24"/>
      <c r="D13" s="28" t="s">
        <v>33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5</v>
      </c>
      <c r="AO13" s="24"/>
      <c r="AP13" s="24"/>
      <c r="AQ13" s="22"/>
      <c r="BS13" s="17" t="s">
        <v>19</v>
      </c>
    </row>
    <row r="14" spans="1:73" ht="15">
      <c r="B14" s="21"/>
      <c r="C14" s="24"/>
      <c r="D14" s="24"/>
      <c r="E14" s="26" t="s">
        <v>24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32</v>
      </c>
      <c r="AL14" s="24"/>
      <c r="AM14" s="24"/>
      <c r="AN14" s="26" t="s">
        <v>5</v>
      </c>
      <c r="AO14" s="24"/>
      <c r="AP14" s="24"/>
      <c r="AQ14" s="22"/>
      <c r="BS14" s="17" t="s">
        <v>19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32</v>
      </c>
      <c r="AL17" s="24"/>
      <c r="AM17" s="24"/>
      <c r="AN17" s="26" t="s">
        <v>5</v>
      </c>
      <c r="AO17" s="24"/>
      <c r="AP17" s="24"/>
      <c r="AQ17" s="22"/>
      <c r="BS17" s="17" t="s">
        <v>36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32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59" t="s">
        <v>5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40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3">
        <v>0</v>
      </c>
      <c r="AL26" s="157"/>
      <c r="AM26" s="157"/>
      <c r="AN26" s="157"/>
      <c r="AO26" s="157"/>
      <c r="AP26" s="24"/>
      <c r="AQ26" s="22"/>
    </row>
    <row r="27" spans="2:71" ht="14.45" customHeight="1">
      <c r="B27" s="21"/>
      <c r="C27" s="24"/>
      <c r="D27" s="30" t="s">
        <v>41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3">
        <f>ROUND(AG90,2)</f>
        <v>0</v>
      </c>
      <c r="AL27" s="183"/>
      <c r="AM27" s="183"/>
      <c r="AN27" s="183"/>
      <c r="AO27" s="183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42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4">
        <f>ROUND(AK26+AK27,2)</f>
        <v>0</v>
      </c>
      <c r="AL29" s="185"/>
      <c r="AM29" s="185"/>
      <c r="AN29" s="185"/>
      <c r="AO29" s="185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43</v>
      </c>
      <c r="E31" s="37"/>
      <c r="F31" s="38" t="s">
        <v>44</v>
      </c>
      <c r="G31" s="37"/>
      <c r="H31" s="37"/>
      <c r="I31" s="37"/>
      <c r="J31" s="37"/>
      <c r="K31" s="37"/>
      <c r="L31" s="149">
        <v>0.21</v>
      </c>
      <c r="M31" s="150"/>
      <c r="N31" s="150"/>
      <c r="O31" s="150"/>
      <c r="P31" s="37"/>
      <c r="Q31" s="37"/>
      <c r="R31" s="37"/>
      <c r="S31" s="37"/>
      <c r="T31" s="40" t="s">
        <v>45</v>
      </c>
      <c r="U31" s="37"/>
      <c r="V31" s="37"/>
      <c r="W31" s="151" t="e">
        <f>ROUND(AZ87+SUM(CD91),2)</f>
        <v>#REF!</v>
      </c>
      <c r="X31" s="150"/>
      <c r="Y31" s="150"/>
      <c r="Z31" s="150"/>
      <c r="AA31" s="150"/>
      <c r="AB31" s="150"/>
      <c r="AC31" s="150"/>
      <c r="AD31" s="150"/>
      <c r="AE31" s="150"/>
      <c r="AF31" s="37"/>
      <c r="AG31" s="37"/>
      <c r="AH31" s="37"/>
      <c r="AI31" s="37"/>
      <c r="AJ31" s="37"/>
      <c r="AK31" s="151">
        <v>0</v>
      </c>
      <c r="AL31" s="150"/>
      <c r="AM31" s="150"/>
      <c r="AN31" s="150"/>
      <c r="AO31" s="150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46</v>
      </c>
      <c r="G32" s="37"/>
      <c r="H32" s="37"/>
      <c r="I32" s="37"/>
      <c r="J32" s="37"/>
      <c r="K32" s="37"/>
      <c r="L32" s="149">
        <v>0.15</v>
      </c>
      <c r="M32" s="150"/>
      <c r="N32" s="150"/>
      <c r="O32" s="150"/>
      <c r="P32" s="37"/>
      <c r="Q32" s="37"/>
      <c r="R32" s="37"/>
      <c r="S32" s="37"/>
      <c r="T32" s="40" t="s">
        <v>45</v>
      </c>
      <c r="U32" s="37"/>
      <c r="V32" s="37"/>
      <c r="W32" s="151">
        <f>ROUND(BA87+SUM(CE91),2)</f>
        <v>0</v>
      </c>
      <c r="X32" s="150"/>
      <c r="Y32" s="150"/>
      <c r="Z32" s="150"/>
      <c r="AA32" s="150"/>
      <c r="AB32" s="150"/>
      <c r="AC32" s="150"/>
      <c r="AD32" s="150"/>
      <c r="AE32" s="150"/>
      <c r="AF32" s="37"/>
      <c r="AG32" s="37"/>
      <c r="AH32" s="37"/>
      <c r="AI32" s="37"/>
      <c r="AJ32" s="37"/>
      <c r="AK32" s="151">
        <f>ROUND(AW87+SUM(BZ91),2)</f>
        <v>0</v>
      </c>
      <c r="AL32" s="150"/>
      <c r="AM32" s="150"/>
      <c r="AN32" s="150"/>
      <c r="AO32" s="150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47</v>
      </c>
      <c r="G33" s="37"/>
      <c r="H33" s="37"/>
      <c r="I33" s="37"/>
      <c r="J33" s="37"/>
      <c r="K33" s="37"/>
      <c r="L33" s="149">
        <v>0.21</v>
      </c>
      <c r="M33" s="150"/>
      <c r="N33" s="150"/>
      <c r="O33" s="150"/>
      <c r="P33" s="37"/>
      <c r="Q33" s="37"/>
      <c r="R33" s="37"/>
      <c r="S33" s="37"/>
      <c r="T33" s="40" t="s">
        <v>45</v>
      </c>
      <c r="U33" s="37"/>
      <c r="V33" s="37"/>
      <c r="W33" s="151">
        <f>ROUND(BB87+SUM(CF91),2)</f>
        <v>0</v>
      </c>
      <c r="X33" s="150"/>
      <c r="Y33" s="150"/>
      <c r="Z33" s="150"/>
      <c r="AA33" s="150"/>
      <c r="AB33" s="150"/>
      <c r="AC33" s="150"/>
      <c r="AD33" s="150"/>
      <c r="AE33" s="150"/>
      <c r="AF33" s="37"/>
      <c r="AG33" s="37"/>
      <c r="AH33" s="37"/>
      <c r="AI33" s="37"/>
      <c r="AJ33" s="37"/>
      <c r="AK33" s="151">
        <v>0</v>
      </c>
      <c r="AL33" s="150"/>
      <c r="AM33" s="150"/>
      <c r="AN33" s="150"/>
      <c r="AO33" s="150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48</v>
      </c>
      <c r="G34" s="37"/>
      <c r="H34" s="37"/>
      <c r="I34" s="37"/>
      <c r="J34" s="37"/>
      <c r="K34" s="37"/>
      <c r="L34" s="149">
        <v>0.15</v>
      </c>
      <c r="M34" s="150"/>
      <c r="N34" s="150"/>
      <c r="O34" s="150"/>
      <c r="P34" s="37"/>
      <c r="Q34" s="37"/>
      <c r="R34" s="37"/>
      <c r="S34" s="37"/>
      <c r="T34" s="40" t="s">
        <v>45</v>
      </c>
      <c r="U34" s="37"/>
      <c r="V34" s="37"/>
      <c r="W34" s="151">
        <f>ROUND(BC87+SUM(CG91),2)</f>
        <v>0</v>
      </c>
      <c r="X34" s="150"/>
      <c r="Y34" s="150"/>
      <c r="Z34" s="150"/>
      <c r="AA34" s="150"/>
      <c r="AB34" s="150"/>
      <c r="AC34" s="150"/>
      <c r="AD34" s="150"/>
      <c r="AE34" s="150"/>
      <c r="AF34" s="37"/>
      <c r="AG34" s="37"/>
      <c r="AH34" s="37"/>
      <c r="AI34" s="37"/>
      <c r="AJ34" s="37"/>
      <c r="AK34" s="151">
        <v>0</v>
      </c>
      <c r="AL34" s="150"/>
      <c r="AM34" s="150"/>
      <c r="AN34" s="150"/>
      <c r="AO34" s="150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49</v>
      </c>
      <c r="G35" s="37"/>
      <c r="H35" s="37"/>
      <c r="I35" s="37"/>
      <c r="J35" s="37"/>
      <c r="K35" s="37"/>
      <c r="L35" s="149">
        <v>0</v>
      </c>
      <c r="M35" s="150"/>
      <c r="N35" s="150"/>
      <c r="O35" s="150"/>
      <c r="P35" s="37"/>
      <c r="Q35" s="37"/>
      <c r="R35" s="37"/>
      <c r="S35" s="37"/>
      <c r="T35" s="40" t="s">
        <v>45</v>
      </c>
      <c r="U35" s="37"/>
      <c r="V35" s="37"/>
      <c r="W35" s="151">
        <f>ROUND(BD87+SUM(CH91),2)</f>
        <v>0</v>
      </c>
      <c r="X35" s="150"/>
      <c r="Y35" s="150"/>
      <c r="Z35" s="150"/>
      <c r="AA35" s="150"/>
      <c r="AB35" s="150"/>
      <c r="AC35" s="150"/>
      <c r="AD35" s="150"/>
      <c r="AE35" s="150"/>
      <c r="AF35" s="37"/>
      <c r="AG35" s="37"/>
      <c r="AH35" s="37"/>
      <c r="AI35" s="37"/>
      <c r="AJ35" s="37"/>
      <c r="AK35" s="151">
        <v>0</v>
      </c>
      <c r="AL35" s="150"/>
      <c r="AM35" s="150"/>
      <c r="AN35" s="150"/>
      <c r="AO35" s="150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50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51</v>
      </c>
      <c r="U37" s="44"/>
      <c r="V37" s="44"/>
      <c r="W37" s="44"/>
      <c r="X37" s="160" t="s">
        <v>52</v>
      </c>
      <c r="Y37" s="161"/>
      <c r="Z37" s="161"/>
      <c r="AA37" s="161"/>
      <c r="AB37" s="161"/>
      <c r="AC37" s="44"/>
      <c r="AD37" s="44"/>
      <c r="AE37" s="44"/>
      <c r="AF37" s="44"/>
      <c r="AG37" s="44"/>
      <c r="AH37" s="44"/>
      <c r="AI37" s="44"/>
      <c r="AJ37" s="44"/>
      <c r="AK37" s="162">
        <v>0</v>
      </c>
      <c r="AL37" s="161"/>
      <c r="AM37" s="161"/>
      <c r="AN37" s="161"/>
      <c r="AO37" s="163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53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55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56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57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55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4" t="s">
        <v>59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FASTER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64" t="str">
        <f>K6</f>
        <v>Dostavba datového centra firmy FASTER CZ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23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25</v>
      </c>
      <c r="AJ80" s="32"/>
      <c r="AK80" s="32"/>
      <c r="AL80" s="32"/>
      <c r="AM80" s="69" t="str">
        <f>IF(AN8= "","",AN8)</f>
        <v>15.10.2016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FASTER CZ SPOL.S.R.O.Jarní 44g,Brno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34</v>
      </c>
      <c r="AJ82" s="32"/>
      <c r="AK82" s="32"/>
      <c r="AL82" s="32"/>
      <c r="AM82" s="166" t="str">
        <f>IF(E17="","",E17)</f>
        <v>ing.arch.M.Starycha</v>
      </c>
      <c r="AN82" s="166"/>
      <c r="AO82" s="166"/>
      <c r="AP82" s="166"/>
      <c r="AQ82" s="33"/>
      <c r="AS82" s="170" t="s">
        <v>60</v>
      </c>
      <c r="AT82" s="171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33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37</v>
      </c>
      <c r="AJ83" s="32"/>
      <c r="AK83" s="32"/>
      <c r="AL83" s="32"/>
      <c r="AM83" s="166" t="str">
        <f>IF(E20="","",E20)</f>
        <v>ing.Ševelová</v>
      </c>
      <c r="AN83" s="166"/>
      <c r="AO83" s="166"/>
      <c r="AP83" s="166"/>
      <c r="AQ83" s="33"/>
      <c r="AS83" s="172"/>
      <c r="AT83" s="173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2"/>
      <c r="AT84" s="173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4" t="s">
        <v>61</v>
      </c>
      <c r="D85" s="175"/>
      <c r="E85" s="175"/>
      <c r="F85" s="175"/>
      <c r="G85" s="175"/>
      <c r="H85" s="71"/>
      <c r="I85" s="176" t="s">
        <v>62</v>
      </c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6" t="s">
        <v>63</v>
      </c>
      <c r="AH85" s="175"/>
      <c r="AI85" s="175"/>
      <c r="AJ85" s="175"/>
      <c r="AK85" s="175"/>
      <c r="AL85" s="175"/>
      <c r="AM85" s="175"/>
      <c r="AN85" s="176" t="s">
        <v>64</v>
      </c>
      <c r="AO85" s="175"/>
      <c r="AP85" s="177"/>
      <c r="AQ85" s="33"/>
      <c r="AS85" s="72" t="s">
        <v>65</v>
      </c>
      <c r="AT85" s="73" t="s">
        <v>66</v>
      </c>
      <c r="AU85" s="73" t="s">
        <v>67</v>
      </c>
      <c r="AV85" s="73" t="s">
        <v>68</v>
      </c>
      <c r="AW85" s="73" t="s">
        <v>69</v>
      </c>
      <c r="AX85" s="73" t="s">
        <v>70</v>
      </c>
      <c r="AY85" s="73" t="s">
        <v>71</v>
      </c>
      <c r="AZ85" s="73" t="s">
        <v>72</v>
      </c>
      <c r="BA85" s="73" t="s">
        <v>73</v>
      </c>
      <c r="BB85" s="73" t="s">
        <v>74</v>
      </c>
      <c r="BC85" s="73" t="s">
        <v>75</v>
      </c>
      <c r="BD85" s="74" t="s">
        <v>76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77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8">
        <v>0</v>
      </c>
      <c r="AH87" s="168"/>
      <c r="AI87" s="168"/>
      <c r="AJ87" s="168"/>
      <c r="AK87" s="168"/>
      <c r="AL87" s="168"/>
      <c r="AM87" s="168"/>
      <c r="AN87" s="169">
        <v>0</v>
      </c>
      <c r="AO87" s="169"/>
      <c r="AP87" s="169"/>
      <c r="AQ87" s="67"/>
      <c r="AS87" s="78">
        <f>ROUND(AS88,2)</f>
        <v>0</v>
      </c>
      <c r="AT87" s="79" t="e">
        <f>ROUND(SUM(AV87:AW87),2)</f>
        <v>#REF!</v>
      </c>
      <c r="AU87" s="80" t="e">
        <f>ROUND(AU88,5)</f>
        <v>#REF!</v>
      </c>
      <c r="AV87" s="79" t="e">
        <f>ROUND(AZ87*L31,2)</f>
        <v>#REF!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 t="e">
        <f>ROUND(AZ88,2)</f>
        <v>#REF!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78</v>
      </c>
      <c r="BT87" s="82" t="s">
        <v>79</v>
      </c>
      <c r="BV87" s="82" t="s">
        <v>80</v>
      </c>
      <c r="BW87" s="82" t="s">
        <v>81</v>
      </c>
      <c r="BX87" s="82" t="s">
        <v>82</v>
      </c>
    </row>
    <row r="88" spans="1:76" s="5" customFormat="1" ht="37.5" customHeight="1">
      <c r="A88" s="83" t="s">
        <v>83</v>
      </c>
      <c r="B88" s="84"/>
      <c r="C88" s="85"/>
      <c r="D88" s="167" t="s">
        <v>16</v>
      </c>
      <c r="E88" s="167"/>
      <c r="F88" s="167"/>
      <c r="G88" s="167"/>
      <c r="H88" s="167"/>
      <c r="I88" s="86"/>
      <c r="J88" s="167" t="s">
        <v>18</v>
      </c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81">
        <v>0</v>
      </c>
      <c r="AH88" s="182"/>
      <c r="AI88" s="182"/>
      <c r="AJ88" s="182"/>
      <c r="AK88" s="182"/>
      <c r="AL88" s="182"/>
      <c r="AM88" s="182"/>
      <c r="AN88" s="181">
        <v>0</v>
      </c>
      <c r="AO88" s="182"/>
      <c r="AP88" s="182"/>
      <c r="AQ88" s="87"/>
      <c r="AS88" s="88">
        <f>'FASTER - Dostavba datovéh...'!M27</f>
        <v>0</v>
      </c>
      <c r="AT88" s="89">
        <f>ROUND(SUM(AV88:AW88),2)</f>
        <v>0</v>
      </c>
      <c r="AU88" s="90" t="e">
        <f>'FASTER - Dostavba datovéh...'!W134</f>
        <v>#REF!</v>
      </c>
      <c r="AV88" s="89">
        <f>'FASTER - Dostavba datovéh...'!M31</f>
        <v>0</v>
      </c>
      <c r="AW88" s="89">
        <f>'FASTER - Dostavba datovéh...'!M32</f>
        <v>0</v>
      </c>
      <c r="AX88" s="89">
        <f>'FASTER - Dostavba datovéh...'!M33</f>
        <v>0</v>
      </c>
      <c r="AY88" s="89">
        <f>'FASTER - Dostavba datovéh...'!M34</f>
        <v>0</v>
      </c>
      <c r="AZ88" s="89" t="e">
        <f>'FASTER - Dostavba datovéh...'!H31</f>
        <v>#REF!</v>
      </c>
      <c r="BA88" s="89">
        <f>'FASTER - Dostavba datovéh...'!H32</f>
        <v>0</v>
      </c>
      <c r="BB88" s="89">
        <f>'FASTER - Dostavba datovéh...'!H33</f>
        <v>0</v>
      </c>
      <c r="BC88" s="89">
        <f>'FASTER - Dostavba datovéh...'!H34</f>
        <v>0</v>
      </c>
      <c r="BD88" s="91">
        <f>'FASTER - Dostavba datovéh...'!H35</f>
        <v>0</v>
      </c>
      <c r="BT88" s="92" t="s">
        <v>22</v>
      </c>
      <c r="BU88" s="92" t="s">
        <v>84</v>
      </c>
      <c r="BV88" s="92" t="s">
        <v>80</v>
      </c>
      <c r="BW88" s="92" t="s">
        <v>81</v>
      </c>
      <c r="BX88" s="92" t="s">
        <v>82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85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69">
        <v>0</v>
      </c>
      <c r="AH90" s="169"/>
      <c r="AI90" s="169"/>
      <c r="AJ90" s="169"/>
      <c r="AK90" s="169"/>
      <c r="AL90" s="169"/>
      <c r="AM90" s="169"/>
      <c r="AN90" s="169">
        <v>0</v>
      </c>
      <c r="AO90" s="169"/>
      <c r="AP90" s="169"/>
      <c r="AQ90" s="33"/>
      <c r="AS90" s="72" t="s">
        <v>86</v>
      </c>
      <c r="AT90" s="73" t="s">
        <v>87</v>
      </c>
      <c r="AU90" s="73" t="s">
        <v>43</v>
      </c>
      <c r="AV90" s="74" t="s">
        <v>66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88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FASTER - Dostavba datovéh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04"/>
  <sheetViews>
    <sheetView showGridLines="0" zoomScale="145" zoomScaleNormal="145" workbookViewId="0">
      <pane ySplit="1" topLeftCell="A363" activePane="bottomLeft" state="frozen"/>
      <selection pane="bottomLeft" activeCell="S1" sqref="S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89</v>
      </c>
      <c r="G1" s="13"/>
      <c r="H1" s="206" t="s">
        <v>90</v>
      </c>
      <c r="I1" s="206"/>
      <c r="J1" s="206"/>
      <c r="K1" s="206"/>
      <c r="L1" s="13" t="s">
        <v>91</v>
      </c>
      <c r="M1" s="11"/>
      <c r="N1" s="11"/>
      <c r="O1" s="12" t="s">
        <v>92</v>
      </c>
      <c r="P1" s="11"/>
      <c r="Q1" s="11"/>
      <c r="R1" s="11"/>
      <c r="S1" s="13" t="s">
        <v>93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2" t="s">
        <v>7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S2" s="179" t="s">
        <v>8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17" t="s">
        <v>81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94</v>
      </c>
    </row>
    <row r="4" spans="1:66" ht="36.950000000000003" customHeight="1">
      <c r="B4" s="21"/>
      <c r="C4" s="154" t="s">
        <v>95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s="1" customFormat="1" ht="32.85" customHeight="1">
      <c r="B6" s="31"/>
      <c r="C6" s="32"/>
      <c r="D6" s="27" t="s">
        <v>17</v>
      </c>
      <c r="E6" s="32"/>
      <c r="F6" s="158" t="s">
        <v>18</v>
      </c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32"/>
      <c r="R6" s="33"/>
    </row>
    <row r="7" spans="1:66" s="1" customFormat="1" ht="14.45" customHeight="1">
      <c r="B7" s="31"/>
      <c r="C7" s="32"/>
      <c r="D7" s="28" t="s">
        <v>20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21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23</v>
      </c>
      <c r="E8" s="32"/>
      <c r="F8" s="26" t="s">
        <v>24</v>
      </c>
      <c r="G8" s="32"/>
      <c r="H8" s="32"/>
      <c r="I8" s="32"/>
      <c r="J8" s="32"/>
      <c r="K8" s="32"/>
      <c r="L8" s="32"/>
      <c r="M8" s="28" t="s">
        <v>25</v>
      </c>
      <c r="N8" s="32"/>
      <c r="O8" s="187" t="str">
        <f>'Rekapitulace stavby'!AN8</f>
        <v>15.10.2016</v>
      </c>
      <c r="P8" s="187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29</v>
      </c>
      <c r="E10" s="32"/>
      <c r="F10" s="32"/>
      <c r="G10" s="32"/>
      <c r="H10" s="32"/>
      <c r="I10" s="32"/>
      <c r="J10" s="32"/>
      <c r="K10" s="32"/>
      <c r="L10" s="32"/>
      <c r="M10" s="28" t="s">
        <v>30</v>
      </c>
      <c r="N10" s="32"/>
      <c r="O10" s="156" t="s">
        <v>5</v>
      </c>
      <c r="P10" s="156"/>
      <c r="Q10" s="32"/>
      <c r="R10" s="33"/>
    </row>
    <row r="11" spans="1:66" s="1" customFormat="1" ht="18" customHeight="1">
      <c r="B11" s="31"/>
      <c r="C11" s="32"/>
      <c r="D11" s="32"/>
      <c r="E11" s="26" t="s">
        <v>31</v>
      </c>
      <c r="F11" s="32"/>
      <c r="G11" s="32"/>
      <c r="H11" s="32"/>
      <c r="I11" s="32"/>
      <c r="J11" s="32"/>
      <c r="K11" s="32"/>
      <c r="L11" s="32"/>
      <c r="M11" s="28" t="s">
        <v>32</v>
      </c>
      <c r="N11" s="32"/>
      <c r="O11" s="156" t="s">
        <v>5</v>
      </c>
      <c r="P11" s="156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33</v>
      </c>
      <c r="E13" s="32"/>
      <c r="F13" s="32"/>
      <c r="G13" s="32"/>
      <c r="H13" s="32"/>
      <c r="I13" s="32"/>
      <c r="J13" s="32"/>
      <c r="K13" s="32"/>
      <c r="L13" s="32"/>
      <c r="M13" s="28" t="s">
        <v>30</v>
      </c>
      <c r="N13" s="32"/>
      <c r="O13" s="156" t="str">
        <f>IF('Rekapitulace stavby'!AN13="","",'Rekapitulace stavby'!AN13)</f>
        <v/>
      </c>
      <c r="P13" s="156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32</v>
      </c>
      <c r="N14" s="32"/>
      <c r="O14" s="156" t="str">
        <f>IF('Rekapitulace stavby'!AN14="","",'Rekapitulace stavby'!AN14)</f>
        <v/>
      </c>
      <c r="P14" s="156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34</v>
      </c>
      <c r="E16" s="32"/>
      <c r="F16" s="32"/>
      <c r="G16" s="32"/>
      <c r="H16" s="32"/>
      <c r="I16" s="32"/>
      <c r="J16" s="32"/>
      <c r="K16" s="32"/>
      <c r="L16" s="32"/>
      <c r="M16" s="28" t="s">
        <v>30</v>
      </c>
      <c r="N16" s="32"/>
      <c r="O16" s="156" t="s">
        <v>5</v>
      </c>
      <c r="P16" s="156"/>
      <c r="Q16" s="32"/>
      <c r="R16" s="33"/>
    </row>
    <row r="17" spans="2:18" s="1" customFormat="1" ht="18" customHeight="1">
      <c r="B17" s="31"/>
      <c r="C17" s="32"/>
      <c r="D17" s="32"/>
      <c r="E17" s="26" t="s">
        <v>35</v>
      </c>
      <c r="F17" s="32"/>
      <c r="G17" s="32"/>
      <c r="H17" s="32"/>
      <c r="I17" s="32"/>
      <c r="J17" s="32"/>
      <c r="K17" s="32"/>
      <c r="L17" s="32"/>
      <c r="M17" s="28" t="s">
        <v>32</v>
      </c>
      <c r="N17" s="32"/>
      <c r="O17" s="156" t="s">
        <v>5</v>
      </c>
      <c r="P17" s="156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37</v>
      </c>
      <c r="E19" s="32"/>
      <c r="F19" s="32"/>
      <c r="G19" s="32"/>
      <c r="H19" s="32"/>
      <c r="I19" s="32"/>
      <c r="J19" s="32"/>
      <c r="K19" s="32"/>
      <c r="L19" s="32"/>
      <c r="M19" s="28" t="s">
        <v>30</v>
      </c>
      <c r="N19" s="32"/>
      <c r="O19" s="156" t="s">
        <v>5</v>
      </c>
      <c r="P19" s="156"/>
      <c r="Q19" s="32"/>
      <c r="R19" s="33"/>
    </row>
    <row r="20" spans="2:18" s="1" customFormat="1" ht="18" customHeight="1">
      <c r="B20" s="31"/>
      <c r="C20" s="32"/>
      <c r="D20" s="32"/>
      <c r="E20" s="26" t="s">
        <v>38</v>
      </c>
      <c r="F20" s="32"/>
      <c r="G20" s="32"/>
      <c r="H20" s="32"/>
      <c r="I20" s="32"/>
      <c r="J20" s="32"/>
      <c r="K20" s="32"/>
      <c r="L20" s="32"/>
      <c r="M20" s="28" t="s">
        <v>32</v>
      </c>
      <c r="N20" s="32"/>
      <c r="O20" s="156" t="s">
        <v>5</v>
      </c>
      <c r="P20" s="156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39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22.5" customHeight="1">
      <c r="B23" s="31"/>
      <c r="C23" s="32"/>
      <c r="D23" s="32"/>
      <c r="E23" s="159" t="s">
        <v>5</v>
      </c>
      <c r="F23" s="159"/>
      <c r="G23" s="159"/>
      <c r="H23" s="159"/>
      <c r="I23" s="159"/>
      <c r="J23" s="159"/>
      <c r="K23" s="159"/>
      <c r="L23" s="159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96</v>
      </c>
      <c r="E26" s="32"/>
      <c r="F26" s="32"/>
      <c r="G26" s="32"/>
      <c r="H26" s="32"/>
      <c r="I26" s="32"/>
      <c r="J26" s="32"/>
      <c r="K26" s="32"/>
      <c r="L26" s="32"/>
      <c r="M26" s="183">
        <v>0</v>
      </c>
      <c r="N26" s="183"/>
      <c r="O26" s="183"/>
      <c r="P26" s="183"/>
      <c r="Q26" s="32"/>
      <c r="R26" s="33"/>
    </row>
    <row r="27" spans="2:18" s="1" customFormat="1" ht="14.45" customHeight="1">
      <c r="B27" s="31"/>
      <c r="C27" s="32"/>
      <c r="D27" s="30" t="s">
        <v>97</v>
      </c>
      <c r="E27" s="32"/>
      <c r="F27" s="32"/>
      <c r="G27" s="32"/>
      <c r="H27" s="32"/>
      <c r="I27" s="32"/>
      <c r="J27" s="32"/>
      <c r="K27" s="32"/>
      <c r="L27" s="32"/>
      <c r="M27" s="183">
        <f>N116</f>
        <v>0</v>
      </c>
      <c r="N27" s="183"/>
      <c r="O27" s="183"/>
      <c r="P27" s="183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42</v>
      </c>
      <c r="E29" s="32"/>
      <c r="F29" s="32"/>
      <c r="G29" s="32"/>
      <c r="H29" s="32"/>
      <c r="I29" s="32"/>
      <c r="J29" s="32"/>
      <c r="K29" s="32"/>
      <c r="L29" s="32"/>
      <c r="M29" s="188">
        <f>ROUND(M26+M27,2)</f>
        <v>0</v>
      </c>
      <c r="N29" s="186"/>
      <c r="O29" s="186"/>
      <c r="P29" s="186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43</v>
      </c>
      <c r="E31" s="38" t="s">
        <v>44</v>
      </c>
      <c r="F31" s="39">
        <v>0.21</v>
      </c>
      <c r="G31" s="99" t="s">
        <v>45</v>
      </c>
      <c r="H31" s="189" t="e">
        <f>ROUND((SUM(BE116:BE117)+SUM(BE134:BE403)), 2)</f>
        <v>#REF!</v>
      </c>
      <c r="I31" s="186"/>
      <c r="J31" s="186"/>
      <c r="K31" s="32"/>
      <c r="L31" s="32"/>
      <c r="M31" s="189">
        <v>0</v>
      </c>
      <c r="N31" s="186"/>
      <c r="O31" s="186"/>
      <c r="P31" s="186"/>
      <c r="Q31" s="32"/>
      <c r="R31" s="33"/>
    </row>
    <row r="32" spans="2:18" s="1" customFormat="1" ht="14.45" customHeight="1">
      <c r="B32" s="31"/>
      <c r="C32" s="32"/>
      <c r="D32" s="32"/>
      <c r="E32" s="38" t="s">
        <v>46</v>
      </c>
      <c r="F32" s="39">
        <v>0.15</v>
      </c>
      <c r="G32" s="99" t="s">
        <v>45</v>
      </c>
      <c r="H32" s="189">
        <f>ROUND((SUM(BF116:BF117)+SUM(BF134:BF403)), 2)</f>
        <v>0</v>
      </c>
      <c r="I32" s="186"/>
      <c r="J32" s="186"/>
      <c r="K32" s="32"/>
      <c r="L32" s="32"/>
      <c r="M32" s="189">
        <f>ROUND(ROUND((SUM(BF116:BF117)+SUM(BF134:BF403)), 2)*F32, 2)</f>
        <v>0</v>
      </c>
      <c r="N32" s="186"/>
      <c r="O32" s="186"/>
      <c r="P32" s="186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47</v>
      </c>
      <c r="F33" s="39">
        <v>0.21</v>
      </c>
      <c r="G33" s="99" t="s">
        <v>45</v>
      </c>
      <c r="H33" s="189">
        <f>ROUND((SUM(BG116:BG117)+SUM(BG134:BG403)), 2)</f>
        <v>0</v>
      </c>
      <c r="I33" s="186"/>
      <c r="J33" s="186"/>
      <c r="K33" s="32"/>
      <c r="L33" s="32"/>
      <c r="M33" s="189">
        <v>0</v>
      </c>
      <c r="N33" s="186"/>
      <c r="O33" s="186"/>
      <c r="P33" s="186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48</v>
      </c>
      <c r="F34" s="39">
        <v>0.15</v>
      </c>
      <c r="G34" s="99" t="s">
        <v>45</v>
      </c>
      <c r="H34" s="189">
        <f>ROUND((SUM(BH116:BH117)+SUM(BH134:BH403)), 2)</f>
        <v>0</v>
      </c>
      <c r="I34" s="186"/>
      <c r="J34" s="186"/>
      <c r="K34" s="32"/>
      <c r="L34" s="32"/>
      <c r="M34" s="189">
        <v>0</v>
      </c>
      <c r="N34" s="186"/>
      <c r="O34" s="186"/>
      <c r="P34" s="186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49</v>
      </c>
      <c r="F35" s="39">
        <v>0</v>
      </c>
      <c r="G35" s="99" t="s">
        <v>45</v>
      </c>
      <c r="H35" s="189">
        <f>ROUND((SUM(BI116:BI117)+SUM(BI134:BI403)), 2)</f>
        <v>0</v>
      </c>
      <c r="I35" s="186"/>
      <c r="J35" s="186"/>
      <c r="K35" s="32"/>
      <c r="L35" s="32"/>
      <c r="M35" s="189">
        <v>0</v>
      </c>
      <c r="N35" s="186"/>
      <c r="O35" s="186"/>
      <c r="P35" s="186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50</v>
      </c>
      <c r="E37" s="71"/>
      <c r="F37" s="71"/>
      <c r="G37" s="101" t="s">
        <v>51</v>
      </c>
      <c r="H37" s="102" t="s">
        <v>52</v>
      </c>
      <c r="I37" s="71"/>
      <c r="J37" s="71"/>
      <c r="K37" s="71"/>
      <c r="L37" s="190">
        <f>SUM(M29:M35)</f>
        <v>0</v>
      </c>
      <c r="M37" s="190"/>
      <c r="N37" s="190"/>
      <c r="O37" s="190"/>
      <c r="P37" s="191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53</v>
      </c>
      <c r="E50" s="47"/>
      <c r="F50" s="47"/>
      <c r="G50" s="47"/>
      <c r="H50" s="48"/>
      <c r="I50" s="32"/>
      <c r="J50" s="46" t="s">
        <v>54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55</v>
      </c>
      <c r="E59" s="52"/>
      <c r="F59" s="52"/>
      <c r="G59" s="53" t="s">
        <v>56</v>
      </c>
      <c r="H59" s="54"/>
      <c r="I59" s="32"/>
      <c r="J59" s="51" t="s">
        <v>55</v>
      </c>
      <c r="K59" s="52"/>
      <c r="L59" s="52"/>
      <c r="M59" s="52"/>
      <c r="N59" s="53" t="s">
        <v>56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57</v>
      </c>
      <c r="E61" s="47"/>
      <c r="F61" s="47"/>
      <c r="G61" s="47"/>
      <c r="H61" s="48"/>
      <c r="I61" s="32"/>
      <c r="J61" s="46" t="s">
        <v>58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55</v>
      </c>
      <c r="E70" s="52"/>
      <c r="F70" s="52"/>
      <c r="G70" s="53" t="s">
        <v>56</v>
      </c>
      <c r="H70" s="54"/>
      <c r="I70" s="32"/>
      <c r="J70" s="51" t="s">
        <v>55</v>
      </c>
      <c r="K70" s="52"/>
      <c r="L70" s="52"/>
      <c r="M70" s="52"/>
      <c r="N70" s="53" t="s">
        <v>56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4" t="s">
        <v>98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64" t="str">
        <f>F6</f>
        <v>Dostavba datového centra firmy FASTER CZ</v>
      </c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23</v>
      </c>
      <c r="D80" s="32"/>
      <c r="E80" s="32"/>
      <c r="F80" s="26" t="str">
        <f>F8</f>
        <v xml:space="preserve"> </v>
      </c>
      <c r="G80" s="32"/>
      <c r="H80" s="32"/>
      <c r="I80" s="32"/>
      <c r="J80" s="32"/>
      <c r="K80" s="28" t="s">
        <v>25</v>
      </c>
      <c r="L80" s="32"/>
      <c r="M80" s="187" t="str">
        <f>IF(O8="","",O8)</f>
        <v>15.10.2016</v>
      </c>
      <c r="N80" s="187"/>
      <c r="O80" s="187"/>
      <c r="P80" s="187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29</v>
      </c>
      <c r="D82" s="32"/>
      <c r="E82" s="32"/>
      <c r="F82" s="26" t="str">
        <f>E11</f>
        <v>FASTER CZ SPOL.S.R.O.Jarní 44g,Brno</v>
      </c>
      <c r="G82" s="32"/>
      <c r="H82" s="32"/>
      <c r="I82" s="32"/>
      <c r="J82" s="32"/>
      <c r="K82" s="28" t="s">
        <v>34</v>
      </c>
      <c r="L82" s="32"/>
      <c r="M82" s="156" t="str">
        <f>E17</f>
        <v>ing.arch.M.Starycha</v>
      </c>
      <c r="N82" s="156"/>
      <c r="O82" s="156"/>
      <c r="P82" s="156"/>
      <c r="Q82" s="156"/>
      <c r="R82" s="33"/>
    </row>
    <row r="83" spans="2:47" s="1" customFormat="1" ht="14.45" customHeight="1">
      <c r="B83" s="31"/>
      <c r="C83" s="28" t="s">
        <v>33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37</v>
      </c>
      <c r="L83" s="32"/>
      <c r="M83" s="156" t="str">
        <f>E20</f>
        <v>ing.Ševelová</v>
      </c>
      <c r="N83" s="156"/>
      <c r="O83" s="156"/>
      <c r="P83" s="156"/>
      <c r="Q83" s="156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92" t="s">
        <v>99</v>
      </c>
      <c r="D85" s="193"/>
      <c r="E85" s="193"/>
      <c r="F85" s="193"/>
      <c r="G85" s="193"/>
      <c r="H85" s="95"/>
      <c r="I85" s="95"/>
      <c r="J85" s="95"/>
      <c r="K85" s="95"/>
      <c r="L85" s="95"/>
      <c r="M85" s="95"/>
      <c r="N85" s="192" t="s">
        <v>100</v>
      </c>
      <c r="O85" s="193"/>
      <c r="P85" s="193"/>
      <c r="Q85" s="193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101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69">
        <v>0</v>
      </c>
      <c r="O87" s="194"/>
      <c r="P87" s="194"/>
      <c r="Q87" s="194"/>
      <c r="R87" s="33"/>
      <c r="AU87" s="17" t="s">
        <v>102</v>
      </c>
    </row>
    <row r="88" spans="2:47" s="6" customFormat="1" ht="24.95" customHeight="1">
      <c r="B88" s="104"/>
      <c r="C88" s="105"/>
      <c r="D88" s="106" t="s">
        <v>103</v>
      </c>
      <c r="E88" s="105"/>
      <c r="F88" s="105"/>
      <c r="G88" s="105"/>
      <c r="H88" s="105"/>
      <c r="I88" s="105"/>
      <c r="J88" s="105"/>
      <c r="K88" s="105"/>
      <c r="L88" s="105"/>
      <c r="M88" s="105"/>
      <c r="N88" s="195">
        <v>0</v>
      </c>
      <c r="O88" s="196"/>
      <c r="P88" s="196"/>
      <c r="Q88" s="196"/>
      <c r="R88" s="107"/>
    </row>
    <row r="89" spans="2:47" s="7" customFormat="1" ht="19.899999999999999" customHeight="1">
      <c r="B89" s="108"/>
      <c r="C89" s="109"/>
      <c r="D89" s="110" t="s">
        <v>104</v>
      </c>
      <c r="E89" s="109"/>
      <c r="F89" s="109"/>
      <c r="G89" s="109"/>
      <c r="H89" s="109"/>
      <c r="I89" s="109"/>
      <c r="J89" s="109"/>
      <c r="K89" s="109"/>
      <c r="L89" s="109"/>
      <c r="M89" s="109"/>
      <c r="N89" s="197">
        <f>N136</f>
        <v>0</v>
      </c>
      <c r="O89" s="198"/>
      <c r="P89" s="198"/>
      <c r="Q89" s="198"/>
      <c r="R89" s="111"/>
    </row>
    <row r="90" spans="2:47" s="7" customFormat="1" ht="19.899999999999999" customHeight="1">
      <c r="B90" s="108"/>
      <c r="C90" s="109"/>
      <c r="D90" s="110" t="s">
        <v>105</v>
      </c>
      <c r="E90" s="109"/>
      <c r="F90" s="109"/>
      <c r="G90" s="109"/>
      <c r="H90" s="109"/>
      <c r="I90" s="109"/>
      <c r="J90" s="109"/>
      <c r="K90" s="109"/>
      <c r="L90" s="109"/>
      <c r="M90" s="109"/>
      <c r="N90" s="197">
        <f>N153</f>
        <v>0</v>
      </c>
      <c r="O90" s="198"/>
      <c r="P90" s="198"/>
      <c r="Q90" s="198"/>
      <c r="R90" s="111"/>
    </row>
    <row r="91" spans="2:47" s="7" customFormat="1" ht="19.899999999999999" customHeight="1">
      <c r="B91" s="108"/>
      <c r="C91" s="109"/>
      <c r="D91" s="110" t="s">
        <v>106</v>
      </c>
      <c r="E91" s="109"/>
      <c r="F91" s="109"/>
      <c r="G91" s="109"/>
      <c r="H91" s="109"/>
      <c r="I91" s="109"/>
      <c r="J91" s="109"/>
      <c r="K91" s="109"/>
      <c r="L91" s="109"/>
      <c r="M91" s="109"/>
      <c r="N91" s="197">
        <f>N167</f>
        <v>0</v>
      </c>
      <c r="O91" s="198"/>
      <c r="P91" s="198"/>
      <c r="Q91" s="198"/>
      <c r="R91" s="111"/>
    </row>
    <row r="92" spans="2:47" s="7" customFormat="1" ht="19.899999999999999" customHeight="1">
      <c r="B92" s="108"/>
      <c r="C92" s="109"/>
      <c r="D92" s="110" t="s">
        <v>107</v>
      </c>
      <c r="E92" s="109"/>
      <c r="F92" s="109"/>
      <c r="G92" s="109"/>
      <c r="H92" s="109"/>
      <c r="I92" s="109"/>
      <c r="J92" s="109"/>
      <c r="K92" s="109"/>
      <c r="L92" s="109"/>
      <c r="M92" s="109"/>
      <c r="N92" s="197">
        <f>N191</f>
        <v>0</v>
      </c>
      <c r="O92" s="198"/>
      <c r="P92" s="198"/>
      <c r="Q92" s="198"/>
      <c r="R92" s="111"/>
    </row>
    <row r="93" spans="2:47" s="7" customFormat="1" ht="19.899999999999999" customHeight="1">
      <c r="B93" s="108"/>
      <c r="C93" s="109"/>
      <c r="D93" s="110" t="s">
        <v>108</v>
      </c>
      <c r="E93" s="109"/>
      <c r="F93" s="109"/>
      <c r="G93" s="109"/>
      <c r="H93" s="109"/>
      <c r="I93" s="109"/>
      <c r="J93" s="109"/>
      <c r="K93" s="109"/>
      <c r="L93" s="109"/>
      <c r="M93" s="109"/>
      <c r="N93" s="197">
        <f>N194</f>
        <v>0</v>
      </c>
      <c r="O93" s="198"/>
      <c r="P93" s="198"/>
      <c r="Q93" s="198"/>
      <c r="R93" s="111"/>
    </row>
    <row r="94" spans="2:47" s="7" customFormat="1" ht="19.899999999999999" customHeight="1">
      <c r="B94" s="108"/>
      <c r="C94" s="109"/>
      <c r="D94" s="110" t="s">
        <v>109</v>
      </c>
      <c r="E94" s="109"/>
      <c r="F94" s="109"/>
      <c r="G94" s="109"/>
      <c r="H94" s="109"/>
      <c r="I94" s="109"/>
      <c r="J94" s="109"/>
      <c r="K94" s="109"/>
      <c r="L94" s="109"/>
      <c r="M94" s="109"/>
      <c r="N94" s="197">
        <f>N202</f>
        <v>0</v>
      </c>
      <c r="O94" s="198"/>
      <c r="P94" s="198"/>
      <c r="Q94" s="198"/>
      <c r="R94" s="111"/>
    </row>
    <row r="95" spans="2:47" s="7" customFormat="1" ht="19.899999999999999" customHeight="1">
      <c r="B95" s="108"/>
      <c r="C95" s="109"/>
      <c r="D95" s="110" t="s">
        <v>110</v>
      </c>
      <c r="E95" s="109"/>
      <c r="F95" s="109"/>
      <c r="G95" s="109"/>
      <c r="H95" s="109"/>
      <c r="I95" s="109"/>
      <c r="J95" s="109"/>
      <c r="K95" s="109"/>
      <c r="L95" s="109"/>
      <c r="M95" s="109"/>
      <c r="N95" s="197">
        <f>N233</f>
        <v>0</v>
      </c>
      <c r="O95" s="198"/>
      <c r="P95" s="198"/>
      <c r="Q95" s="198"/>
      <c r="R95" s="111"/>
    </row>
    <row r="96" spans="2:47" s="7" customFormat="1" ht="19.899999999999999" customHeight="1">
      <c r="B96" s="108"/>
      <c r="C96" s="109"/>
      <c r="D96" s="110" t="s">
        <v>111</v>
      </c>
      <c r="E96" s="109"/>
      <c r="F96" s="109"/>
      <c r="G96" s="109"/>
      <c r="H96" s="109"/>
      <c r="I96" s="109"/>
      <c r="J96" s="109"/>
      <c r="K96" s="109"/>
      <c r="L96" s="109"/>
      <c r="M96" s="109"/>
      <c r="N96" s="197">
        <f>N246</f>
        <v>0</v>
      </c>
      <c r="O96" s="198"/>
      <c r="P96" s="198"/>
      <c r="Q96" s="198"/>
      <c r="R96" s="111"/>
    </row>
    <row r="97" spans="2:18" s="7" customFormat="1" ht="19.899999999999999" customHeight="1">
      <c r="B97" s="108"/>
      <c r="C97" s="109"/>
      <c r="D97" s="110" t="s">
        <v>112</v>
      </c>
      <c r="E97" s="109"/>
      <c r="F97" s="109"/>
      <c r="G97" s="109"/>
      <c r="H97" s="109"/>
      <c r="I97" s="109"/>
      <c r="J97" s="109"/>
      <c r="K97" s="109"/>
      <c r="L97" s="109"/>
      <c r="M97" s="109"/>
      <c r="N97" s="197">
        <f>N251</f>
        <v>0</v>
      </c>
      <c r="O97" s="198"/>
      <c r="P97" s="198"/>
      <c r="Q97" s="198"/>
      <c r="R97" s="111"/>
    </row>
    <row r="98" spans="2:18" s="6" customFormat="1" ht="24.95" customHeight="1">
      <c r="B98" s="104"/>
      <c r="C98" s="105"/>
      <c r="D98" s="106" t="s">
        <v>113</v>
      </c>
      <c r="E98" s="105"/>
      <c r="F98" s="105"/>
      <c r="G98" s="105"/>
      <c r="H98" s="105"/>
      <c r="I98" s="105"/>
      <c r="J98" s="105"/>
      <c r="K98" s="105"/>
      <c r="L98" s="105"/>
      <c r="M98" s="105"/>
      <c r="N98" s="195">
        <f>N253</f>
        <v>0</v>
      </c>
      <c r="O98" s="196"/>
      <c r="P98" s="196"/>
      <c r="Q98" s="196"/>
      <c r="R98" s="107"/>
    </row>
    <row r="99" spans="2:18" s="7" customFormat="1" ht="19.899999999999999" customHeight="1">
      <c r="B99" s="108"/>
      <c r="C99" s="109"/>
      <c r="D99" s="110" t="s">
        <v>114</v>
      </c>
      <c r="E99" s="109"/>
      <c r="F99" s="109"/>
      <c r="G99" s="109"/>
      <c r="H99" s="109"/>
      <c r="I99" s="109"/>
      <c r="J99" s="109"/>
      <c r="K99" s="109"/>
      <c r="L99" s="109"/>
      <c r="M99" s="109"/>
      <c r="N99" s="197">
        <f>N254</f>
        <v>0</v>
      </c>
      <c r="O99" s="198"/>
      <c r="P99" s="198"/>
      <c r="Q99" s="198"/>
      <c r="R99" s="111"/>
    </row>
    <row r="100" spans="2:18" s="7" customFormat="1" ht="19.899999999999999" customHeight="1">
      <c r="B100" s="108"/>
      <c r="C100" s="109"/>
      <c r="D100" s="110" t="s">
        <v>115</v>
      </c>
      <c r="E100" s="109"/>
      <c r="F100" s="109"/>
      <c r="G100" s="109"/>
      <c r="H100" s="109"/>
      <c r="I100" s="109"/>
      <c r="J100" s="109"/>
      <c r="K100" s="109"/>
      <c r="L100" s="109"/>
      <c r="M100" s="109"/>
      <c r="N100" s="197">
        <f>N268</f>
        <v>0</v>
      </c>
      <c r="O100" s="198"/>
      <c r="P100" s="198"/>
      <c r="Q100" s="198"/>
      <c r="R100" s="111"/>
    </row>
    <row r="101" spans="2:18" s="7" customFormat="1" ht="19.899999999999999" customHeight="1">
      <c r="B101" s="108"/>
      <c r="C101" s="109"/>
      <c r="D101" s="110" t="s">
        <v>116</v>
      </c>
      <c r="E101" s="109"/>
      <c r="F101" s="109"/>
      <c r="G101" s="109"/>
      <c r="H101" s="109"/>
      <c r="I101" s="109"/>
      <c r="J101" s="109"/>
      <c r="K101" s="109"/>
      <c r="L101" s="109"/>
      <c r="M101" s="109"/>
      <c r="N101" s="197">
        <f>N283</f>
        <v>0</v>
      </c>
      <c r="O101" s="198"/>
      <c r="P101" s="198"/>
      <c r="Q101" s="198"/>
      <c r="R101" s="111"/>
    </row>
    <row r="102" spans="2:18" s="7" customFormat="1" ht="19.899999999999999" customHeight="1">
      <c r="B102" s="108"/>
      <c r="C102" s="109"/>
      <c r="D102" s="110" t="s">
        <v>117</v>
      </c>
      <c r="E102" s="109"/>
      <c r="F102" s="109"/>
      <c r="G102" s="109"/>
      <c r="H102" s="109"/>
      <c r="I102" s="109"/>
      <c r="J102" s="109"/>
      <c r="K102" s="109"/>
      <c r="L102" s="109"/>
      <c r="M102" s="109"/>
      <c r="N102" s="197">
        <f>N311</f>
        <v>0</v>
      </c>
      <c r="O102" s="198"/>
      <c r="P102" s="198"/>
      <c r="Q102" s="198"/>
      <c r="R102" s="111"/>
    </row>
    <row r="103" spans="2:18" s="7" customFormat="1" ht="19.899999999999999" customHeight="1">
      <c r="B103" s="108"/>
      <c r="C103" s="109"/>
      <c r="D103" s="110" t="s">
        <v>118</v>
      </c>
      <c r="E103" s="109"/>
      <c r="F103" s="109"/>
      <c r="G103" s="109"/>
      <c r="H103" s="109"/>
      <c r="I103" s="109"/>
      <c r="J103" s="109"/>
      <c r="K103" s="109"/>
      <c r="L103" s="109"/>
      <c r="M103" s="109"/>
      <c r="N103" s="197">
        <f>N313</f>
        <v>0</v>
      </c>
      <c r="O103" s="198"/>
      <c r="P103" s="198"/>
      <c r="Q103" s="198"/>
      <c r="R103" s="111"/>
    </row>
    <row r="104" spans="2:18" s="7" customFormat="1" ht="19.899999999999999" customHeight="1">
      <c r="B104" s="108"/>
      <c r="C104" s="109"/>
      <c r="D104" s="110" t="s">
        <v>119</v>
      </c>
      <c r="E104" s="109"/>
      <c r="F104" s="109"/>
      <c r="G104" s="109"/>
      <c r="H104" s="109"/>
      <c r="I104" s="109"/>
      <c r="J104" s="109"/>
      <c r="K104" s="109"/>
      <c r="L104" s="109"/>
      <c r="M104" s="109"/>
      <c r="N104" s="197">
        <f>N315</f>
        <v>0</v>
      </c>
      <c r="O104" s="198"/>
      <c r="P104" s="198"/>
      <c r="Q104" s="198"/>
      <c r="R104" s="111"/>
    </row>
    <row r="105" spans="2:18" s="7" customFormat="1" ht="19.899999999999999" customHeight="1">
      <c r="B105" s="108"/>
      <c r="C105" s="109"/>
      <c r="D105" s="110" t="s">
        <v>120</v>
      </c>
      <c r="E105" s="109"/>
      <c r="F105" s="109"/>
      <c r="G105" s="109"/>
      <c r="H105" s="109"/>
      <c r="I105" s="109"/>
      <c r="J105" s="109"/>
      <c r="K105" s="109"/>
      <c r="L105" s="109"/>
      <c r="M105" s="109"/>
      <c r="N105" s="197">
        <f>N319</f>
        <v>0</v>
      </c>
      <c r="O105" s="198"/>
      <c r="P105" s="198"/>
      <c r="Q105" s="198"/>
      <c r="R105" s="111"/>
    </row>
    <row r="106" spans="2:18" s="7" customFormat="1" ht="19.899999999999999" customHeight="1">
      <c r="B106" s="108"/>
      <c r="C106" s="109"/>
      <c r="D106" s="110" t="s">
        <v>121</v>
      </c>
      <c r="E106" s="109"/>
      <c r="F106" s="109"/>
      <c r="G106" s="109"/>
      <c r="H106" s="109"/>
      <c r="I106" s="109"/>
      <c r="J106" s="109"/>
      <c r="K106" s="109"/>
      <c r="L106" s="109"/>
      <c r="M106" s="109"/>
      <c r="N106" s="197">
        <f>N329</f>
        <v>0</v>
      </c>
      <c r="O106" s="198"/>
      <c r="P106" s="198"/>
      <c r="Q106" s="198"/>
      <c r="R106" s="111"/>
    </row>
    <row r="107" spans="2:18" s="7" customFormat="1" ht="19.899999999999999" customHeight="1">
      <c r="B107" s="108"/>
      <c r="C107" s="109"/>
      <c r="D107" s="110" t="s">
        <v>122</v>
      </c>
      <c r="E107" s="109"/>
      <c r="F107" s="109"/>
      <c r="G107" s="109"/>
      <c r="H107" s="109"/>
      <c r="I107" s="109"/>
      <c r="J107" s="109"/>
      <c r="K107" s="109"/>
      <c r="L107" s="109"/>
      <c r="M107" s="109"/>
      <c r="N107" s="197">
        <f>N340</f>
        <v>0</v>
      </c>
      <c r="O107" s="198"/>
      <c r="P107" s="198"/>
      <c r="Q107" s="198"/>
      <c r="R107" s="111"/>
    </row>
    <row r="108" spans="2:18" s="7" customFormat="1" ht="19.899999999999999" customHeight="1">
      <c r="B108" s="108"/>
      <c r="C108" s="109"/>
      <c r="D108" s="110" t="s">
        <v>123</v>
      </c>
      <c r="E108" s="109"/>
      <c r="F108" s="109"/>
      <c r="G108" s="109"/>
      <c r="H108" s="109"/>
      <c r="I108" s="109"/>
      <c r="J108" s="109"/>
      <c r="K108" s="109"/>
      <c r="L108" s="109"/>
      <c r="M108" s="109"/>
      <c r="N108" s="197">
        <f>N366</f>
        <v>0</v>
      </c>
      <c r="O108" s="198"/>
      <c r="P108" s="198"/>
      <c r="Q108" s="198"/>
      <c r="R108" s="111"/>
    </row>
    <row r="109" spans="2:18" s="7" customFormat="1" ht="19.899999999999999" customHeight="1">
      <c r="B109" s="108"/>
      <c r="C109" s="109"/>
      <c r="D109" s="110" t="s">
        <v>124</v>
      </c>
      <c r="E109" s="109"/>
      <c r="F109" s="109"/>
      <c r="G109" s="109"/>
      <c r="H109" s="109"/>
      <c r="I109" s="109"/>
      <c r="J109" s="109"/>
      <c r="K109" s="109"/>
      <c r="L109" s="109"/>
      <c r="M109" s="109"/>
      <c r="N109" s="197">
        <f>N375</f>
        <v>0</v>
      </c>
      <c r="O109" s="198"/>
      <c r="P109" s="198"/>
      <c r="Q109" s="198"/>
      <c r="R109" s="111"/>
    </row>
    <row r="110" spans="2:18" s="7" customFormat="1" ht="19.899999999999999" customHeight="1">
      <c r="B110" s="108"/>
      <c r="C110" s="109"/>
      <c r="D110" s="110" t="s">
        <v>125</v>
      </c>
      <c r="E110" s="109"/>
      <c r="F110" s="109"/>
      <c r="G110" s="109"/>
      <c r="H110" s="109"/>
      <c r="I110" s="109"/>
      <c r="J110" s="109"/>
      <c r="K110" s="109"/>
      <c r="L110" s="109"/>
      <c r="M110" s="109"/>
      <c r="N110" s="197">
        <f>N385</f>
        <v>0</v>
      </c>
      <c r="O110" s="198"/>
      <c r="P110" s="198"/>
      <c r="Q110" s="198"/>
      <c r="R110" s="111"/>
    </row>
    <row r="111" spans="2:18" s="7" customFormat="1" ht="19.899999999999999" customHeight="1">
      <c r="B111" s="108"/>
      <c r="C111" s="109"/>
      <c r="D111" s="110" t="s">
        <v>126</v>
      </c>
      <c r="E111" s="109"/>
      <c r="F111" s="109"/>
      <c r="G111" s="109"/>
      <c r="H111" s="109"/>
      <c r="I111" s="109"/>
      <c r="J111" s="109"/>
      <c r="K111" s="109"/>
      <c r="L111" s="109"/>
      <c r="M111" s="109"/>
      <c r="N111" s="197">
        <f>N392</f>
        <v>0</v>
      </c>
      <c r="O111" s="198"/>
      <c r="P111" s="198"/>
      <c r="Q111" s="198"/>
      <c r="R111" s="111"/>
    </row>
    <row r="112" spans="2:18" s="7" customFormat="1" ht="19.899999999999999" customHeight="1">
      <c r="B112" s="108"/>
      <c r="C112" s="109"/>
      <c r="D112" s="110" t="s">
        <v>127</v>
      </c>
      <c r="E112" s="109"/>
      <c r="F112" s="109"/>
      <c r="G112" s="109"/>
      <c r="H112" s="109"/>
      <c r="I112" s="109"/>
      <c r="J112" s="109"/>
      <c r="K112" s="109"/>
      <c r="L112" s="109"/>
      <c r="M112" s="109"/>
      <c r="N112" s="197">
        <f>N396</f>
        <v>0</v>
      </c>
      <c r="O112" s="198"/>
      <c r="P112" s="198"/>
      <c r="Q112" s="198"/>
      <c r="R112" s="111"/>
    </row>
    <row r="113" spans="2:21" s="6" customFormat="1" ht="24.95" customHeight="1">
      <c r="B113" s="104"/>
      <c r="C113" s="105"/>
      <c r="D113" s="106" t="s">
        <v>128</v>
      </c>
      <c r="E113" s="105"/>
      <c r="F113" s="105"/>
      <c r="G113" s="105"/>
      <c r="H113" s="105"/>
      <c r="I113" s="105"/>
      <c r="J113" s="105"/>
      <c r="K113" s="105"/>
      <c r="L113" s="105"/>
      <c r="M113" s="105"/>
      <c r="N113" s="195">
        <f>N400</f>
        <v>0</v>
      </c>
      <c r="O113" s="196"/>
      <c r="P113" s="196"/>
      <c r="Q113" s="196"/>
      <c r="R113" s="107"/>
    </row>
    <row r="114" spans="2:21" s="7" customFormat="1" ht="19.899999999999999" customHeight="1">
      <c r="B114" s="108"/>
      <c r="C114" s="109"/>
      <c r="D114" s="110" t="s">
        <v>129</v>
      </c>
      <c r="E114" s="109"/>
      <c r="F114" s="109"/>
      <c r="G114" s="109"/>
      <c r="H114" s="109"/>
      <c r="I114" s="109"/>
      <c r="J114" s="109"/>
      <c r="K114" s="109"/>
      <c r="L114" s="109"/>
      <c r="M114" s="109"/>
      <c r="N114" s="197">
        <f>N401</f>
        <v>0</v>
      </c>
      <c r="O114" s="198"/>
      <c r="P114" s="198"/>
      <c r="Q114" s="198"/>
      <c r="R114" s="111"/>
    </row>
    <row r="115" spans="2:21" s="1" customFormat="1" ht="21.7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21" s="1" customFormat="1" ht="29.25" customHeight="1">
      <c r="B116" s="31"/>
      <c r="C116" s="103" t="s">
        <v>130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194">
        <v>0</v>
      </c>
      <c r="O116" s="199"/>
      <c r="P116" s="199"/>
      <c r="Q116" s="199"/>
      <c r="R116" s="33"/>
      <c r="T116" s="112"/>
      <c r="U116" s="113" t="s">
        <v>43</v>
      </c>
    </row>
    <row r="117" spans="2:21" s="1" customFormat="1" ht="18" customHeight="1"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3"/>
    </row>
    <row r="118" spans="2:21" s="1" customFormat="1" ht="29.25" customHeight="1">
      <c r="B118" s="31"/>
      <c r="C118" s="94" t="s">
        <v>88</v>
      </c>
      <c r="D118" s="95"/>
      <c r="E118" s="95"/>
      <c r="F118" s="95"/>
      <c r="G118" s="95"/>
      <c r="H118" s="95"/>
      <c r="I118" s="95"/>
      <c r="J118" s="95"/>
      <c r="K118" s="95"/>
      <c r="L118" s="178">
        <f>ROUND(SUM(N87+N116),2)</f>
        <v>0</v>
      </c>
      <c r="M118" s="178"/>
      <c r="N118" s="178"/>
      <c r="O118" s="178"/>
      <c r="P118" s="178"/>
      <c r="Q118" s="178"/>
      <c r="R118" s="33"/>
    </row>
    <row r="119" spans="2:21" s="1" customFormat="1" ht="6.95" customHeight="1"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7"/>
    </row>
    <row r="123" spans="2:21" s="1" customFormat="1" ht="6.95" customHeight="1"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60"/>
    </row>
    <row r="124" spans="2:21" s="1" customFormat="1" ht="36.950000000000003" customHeight="1">
      <c r="B124" s="31"/>
      <c r="C124" s="154" t="s">
        <v>131</v>
      </c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33"/>
    </row>
    <row r="125" spans="2:21" s="1" customFormat="1" ht="6.95" customHeight="1"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3"/>
    </row>
    <row r="126" spans="2:21" s="1" customFormat="1" ht="36.950000000000003" customHeight="1">
      <c r="B126" s="31"/>
      <c r="C126" s="65" t="s">
        <v>17</v>
      </c>
      <c r="D126" s="32"/>
      <c r="E126" s="32"/>
      <c r="F126" s="164" t="str">
        <f>F6</f>
        <v>Dostavba datového centra firmy FASTER CZ</v>
      </c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32"/>
      <c r="R126" s="33"/>
    </row>
    <row r="127" spans="2:21" s="1" customFormat="1" ht="6.95" customHeight="1">
      <c r="B127" s="31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3"/>
    </row>
    <row r="128" spans="2:21" s="1" customFormat="1" ht="18" customHeight="1">
      <c r="B128" s="31"/>
      <c r="C128" s="28" t="s">
        <v>23</v>
      </c>
      <c r="D128" s="32"/>
      <c r="E128" s="32"/>
      <c r="F128" s="26" t="str">
        <f>F8</f>
        <v xml:space="preserve"> </v>
      </c>
      <c r="G128" s="32"/>
      <c r="H128" s="32"/>
      <c r="I128" s="32"/>
      <c r="J128" s="32"/>
      <c r="K128" s="28" t="s">
        <v>25</v>
      </c>
      <c r="L128" s="32"/>
      <c r="M128" s="187" t="str">
        <f>IF(O8="","",O8)</f>
        <v>15.10.2016</v>
      </c>
      <c r="N128" s="187"/>
      <c r="O128" s="187"/>
      <c r="P128" s="187"/>
      <c r="Q128" s="32"/>
      <c r="R128" s="33"/>
    </row>
    <row r="129" spans="2:65" s="1" customFormat="1" ht="6.95" customHeight="1"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3"/>
    </row>
    <row r="130" spans="2:65" s="1" customFormat="1" ht="15">
      <c r="B130" s="31"/>
      <c r="C130" s="28" t="s">
        <v>29</v>
      </c>
      <c r="D130" s="32"/>
      <c r="E130" s="32"/>
      <c r="F130" s="26" t="str">
        <f>E11</f>
        <v>FASTER CZ SPOL.S.R.O.Jarní 44g,Brno</v>
      </c>
      <c r="G130" s="32"/>
      <c r="H130" s="32"/>
      <c r="I130" s="32"/>
      <c r="J130" s="32"/>
      <c r="K130" s="28" t="s">
        <v>34</v>
      </c>
      <c r="L130" s="32"/>
      <c r="M130" s="156" t="str">
        <f>E17</f>
        <v>ing.arch.M.Starycha</v>
      </c>
      <c r="N130" s="156"/>
      <c r="O130" s="156"/>
      <c r="P130" s="156"/>
      <c r="Q130" s="156"/>
      <c r="R130" s="33"/>
    </row>
    <row r="131" spans="2:65" s="1" customFormat="1" ht="14.45" customHeight="1">
      <c r="B131" s="31"/>
      <c r="C131" s="28" t="s">
        <v>33</v>
      </c>
      <c r="D131" s="32"/>
      <c r="E131" s="32"/>
      <c r="F131" s="26" t="str">
        <f>IF(E14="","",E14)</f>
        <v xml:space="preserve"> </v>
      </c>
      <c r="G131" s="32"/>
      <c r="H131" s="32"/>
      <c r="I131" s="32"/>
      <c r="J131" s="32"/>
      <c r="K131" s="28" t="s">
        <v>37</v>
      </c>
      <c r="L131" s="32"/>
      <c r="M131" s="156" t="str">
        <f>E20</f>
        <v>ing.Ševelová</v>
      </c>
      <c r="N131" s="156"/>
      <c r="O131" s="156"/>
      <c r="P131" s="156"/>
      <c r="Q131" s="156"/>
      <c r="R131" s="33"/>
    </row>
    <row r="132" spans="2:65" s="1" customFormat="1" ht="10.35" customHeight="1">
      <c r="B132" s="31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3"/>
    </row>
    <row r="133" spans="2:65" s="8" customFormat="1" ht="29.25" customHeight="1">
      <c r="B133" s="114"/>
      <c r="C133" s="115" t="s">
        <v>132</v>
      </c>
      <c r="D133" s="116" t="s">
        <v>133</v>
      </c>
      <c r="E133" s="116" t="s">
        <v>61</v>
      </c>
      <c r="F133" s="214" t="s">
        <v>134</v>
      </c>
      <c r="G133" s="214"/>
      <c r="H133" s="214"/>
      <c r="I133" s="214"/>
      <c r="J133" s="116" t="s">
        <v>135</v>
      </c>
      <c r="K133" s="116" t="s">
        <v>136</v>
      </c>
      <c r="L133" s="215" t="s">
        <v>137</v>
      </c>
      <c r="M133" s="215"/>
      <c r="N133" s="214" t="s">
        <v>100</v>
      </c>
      <c r="O133" s="214"/>
      <c r="P133" s="214"/>
      <c r="Q133" s="216"/>
      <c r="R133" s="117"/>
      <c r="T133" s="72" t="s">
        <v>138</v>
      </c>
      <c r="U133" s="73" t="s">
        <v>43</v>
      </c>
      <c r="V133" s="73" t="s">
        <v>139</v>
      </c>
      <c r="W133" s="73" t="s">
        <v>140</v>
      </c>
      <c r="X133" s="73" t="s">
        <v>141</v>
      </c>
      <c r="Y133" s="73" t="s">
        <v>142</v>
      </c>
      <c r="Z133" s="73" t="s">
        <v>143</v>
      </c>
      <c r="AA133" s="74" t="s">
        <v>144</v>
      </c>
    </row>
    <row r="134" spans="2:65" s="1" customFormat="1" ht="29.25" customHeight="1">
      <c r="B134" s="31"/>
      <c r="C134" s="76" t="s">
        <v>96</v>
      </c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207">
        <v>0</v>
      </c>
      <c r="O134" s="208"/>
      <c r="P134" s="208"/>
      <c r="Q134" s="208"/>
      <c r="R134" s="33"/>
      <c r="T134" s="75"/>
      <c r="U134" s="47"/>
      <c r="V134" s="47"/>
      <c r="W134" s="118" t="e">
        <f>W135+W253+W401</f>
        <v>#REF!</v>
      </c>
      <c r="X134" s="47"/>
      <c r="Y134" s="118" t="e">
        <f>Y135+Y253+Y401</f>
        <v>#REF!</v>
      </c>
      <c r="Z134" s="47"/>
      <c r="AA134" s="119" t="e">
        <f>AA135+AA253+AA401</f>
        <v>#REF!</v>
      </c>
      <c r="AT134" s="17" t="s">
        <v>78</v>
      </c>
      <c r="AU134" s="17" t="s">
        <v>102</v>
      </c>
      <c r="BK134" s="120" t="e">
        <f>BK135+BK253+BK401</f>
        <v>#REF!</v>
      </c>
    </row>
    <row r="135" spans="2:65" s="9" customFormat="1" ht="37.35" customHeight="1">
      <c r="B135" s="121"/>
      <c r="C135" s="122"/>
      <c r="D135" s="123" t="s">
        <v>103</v>
      </c>
      <c r="E135" s="123"/>
      <c r="F135" s="123"/>
      <c r="G135" s="123"/>
      <c r="H135" s="123"/>
      <c r="I135" s="123"/>
      <c r="J135" s="123"/>
      <c r="K135" s="123"/>
      <c r="L135" s="123"/>
      <c r="M135" s="123"/>
      <c r="N135" s="209">
        <v>0</v>
      </c>
      <c r="O135" s="195"/>
      <c r="P135" s="195"/>
      <c r="Q135" s="195"/>
      <c r="R135" s="124"/>
      <c r="T135" s="125"/>
      <c r="U135" s="122"/>
      <c r="V135" s="122"/>
      <c r="W135" s="126">
        <f>W136+W153+W167+W191+W194+W202+W233+W246+W251</f>
        <v>3359.8346129999995</v>
      </c>
      <c r="X135" s="122"/>
      <c r="Y135" s="126">
        <f>Y136+Y153+Y167+Y191+Y194+Y202+Y233+Y246+Y251</f>
        <v>658.66618058000006</v>
      </c>
      <c r="Z135" s="122"/>
      <c r="AA135" s="127">
        <f>AA136+AA153+AA167+AA191+AA194+AA202+AA233+AA246+AA251</f>
        <v>1.3876349999999997</v>
      </c>
      <c r="AR135" s="128" t="s">
        <v>22</v>
      </c>
      <c r="AT135" s="129" t="s">
        <v>78</v>
      </c>
      <c r="AU135" s="129" t="s">
        <v>79</v>
      </c>
      <c r="AY135" s="128" t="s">
        <v>145</v>
      </c>
      <c r="BK135" s="130">
        <f>BK136+BK153+BK167+BK191+BK194+BK202+BK233+BK246+BK251</f>
        <v>0</v>
      </c>
    </row>
    <row r="136" spans="2:65" s="9" customFormat="1" ht="19.899999999999999" customHeight="1">
      <c r="B136" s="121"/>
      <c r="C136" s="122"/>
      <c r="D136" s="131" t="s">
        <v>104</v>
      </c>
      <c r="E136" s="131"/>
      <c r="F136" s="131"/>
      <c r="G136" s="131"/>
      <c r="H136" s="131"/>
      <c r="I136" s="131"/>
      <c r="J136" s="131"/>
      <c r="K136" s="131"/>
      <c r="L136" s="131"/>
      <c r="M136" s="131"/>
      <c r="N136" s="210">
        <v>0</v>
      </c>
      <c r="O136" s="211"/>
      <c r="P136" s="211"/>
      <c r="Q136" s="211"/>
      <c r="R136" s="124"/>
      <c r="T136" s="125"/>
      <c r="U136" s="122"/>
      <c r="V136" s="122"/>
      <c r="W136" s="126">
        <f>SUM(W137:W152)</f>
        <v>262.53673199999997</v>
      </c>
      <c r="X136" s="122"/>
      <c r="Y136" s="126">
        <f>SUM(Y137:Y152)</f>
        <v>95.497</v>
      </c>
      <c r="Z136" s="122"/>
      <c r="AA136" s="127">
        <f>SUM(AA137:AA152)</f>
        <v>0</v>
      </c>
      <c r="AR136" s="128" t="s">
        <v>22</v>
      </c>
      <c r="AT136" s="129" t="s">
        <v>78</v>
      </c>
      <c r="AU136" s="129" t="s">
        <v>22</v>
      </c>
      <c r="AY136" s="128" t="s">
        <v>145</v>
      </c>
      <c r="BK136" s="130">
        <f>SUM(BK137:BK152)</f>
        <v>0</v>
      </c>
    </row>
    <row r="137" spans="2:65" s="1" customFormat="1" ht="31.5" customHeight="1">
      <c r="B137" s="132"/>
      <c r="C137" s="133" t="s">
        <v>22</v>
      </c>
      <c r="D137" s="133" t="s">
        <v>146</v>
      </c>
      <c r="E137" s="134" t="s">
        <v>147</v>
      </c>
      <c r="F137" s="200" t="s">
        <v>148</v>
      </c>
      <c r="G137" s="200"/>
      <c r="H137" s="200"/>
      <c r="I137" s="200"/>
      <c r="J137" s="135" t="s">
        <v>149</v>
      </c>
      <c r="K137" s="136">
        <v>181.5</v>
      </c>
      <c r="L137" s="201">
        <v>0</v>
      </c>
      <c r="M137" s="201"/>
      <c r="N137" s="201">
        <v>0</v>
      </c>
      <c r="O137" s="201"/>
      <c r="P137" s="201"/>
      <c r="Q137" s="201"/>
      <c r="R137" s="137"/>
      <c r="T137" s="138" t="s">
        <v>5</v>
      </c>
      <c r="U137" s="40" t="s">
        <v>44</v>
      </c>
      <c r="V137" s="139">
        <v>0.46700000000000003</v>
      </c>
      <c r="W137" s="139">
        <f t="shared" ref="W137:W152" si="0">V137*K137</f>
        <v>84.760500000000008</v>
      </c>
      <c r="X137" s="139">
        <v>0</v>
      </c>
      <c r="Y137" s="139">
        <f t="shared" ref="Y137:Y152" si="1">X137*K137</f>
        <v>0</v>
      </c>
      <c r="Z137" s="139">
        <v>0</v>
      </c>
      <c r="AA137" s="140">
        <f t="shared" ref="AA137:AA152" si="2">Z137*K137</f>
        <v>0</v>
      </c>
      <c r="AR137" s="17" t="s">
        <v>150</v>
      </c>
      <c r="AT137" s="17" t="s">
        <v>146</v>
      </c>
      <c r="AU137" s="17" t="s">
        <v>94</v>
      </c>
      <c r="AY137" s="17" t="s">
        <v>145</v>
      </c>
      <c r="BE137" s="141">
        <f t="shared" ref="BE137:BE152" si="3">IF(U137="základní",N137,0)</f>
        <v>0</v>
      </c>
      <c r="BF137" s="141">
        <f t="shared" ref="BF137:BF152" si="4">IF(U137="snížená",N137,0)</f>
        <v>0</v>
      </c>
      <c r="BG137" s="141">
        <f t="shared" ref="BG137:BG152" si="5">IF(U137="zákl. přenesená",N137,0)</f>
        <v>0</v>
      </c>
      <c r="BH137" s="141">
        <f t="shared" ref="BH137:BH152" si="6">IF(U137="sníž. přenesená",N137,0)</f>
        <v>0</v>
      </c>
      <c r="BI137" s="141">
        <f t="shared" ref="BI137:BI152" si="7">IF(U137="nulová",N137,0)</f>
        <v>0</v>
      </c>
      <c r="BJ137" s="17" t="s">
        <v>22</v>
      </c>
      <c r="BK137" s="141">
        <f t="shared" ref="BK137:BK152" si="8">ROUND(L137*K137,2)</f>
        <v>0</v>
      </c>
      <c r="BL137" s="17" t="s">
        <v>150</v>
      </c>
      <c r="BM137" s="17" t="s">
        <v>151</v>
      </c>
    </row>
    <row r="138" spans="2:65" s="1" customFormat="1" ht="31.5" customHeight="1">
      <c r="B138" s="132"/>
      <c r="C138" s="133" t="s">
        <v>94</v>
      </c>
      <c r="D138" s="133" t="s">
        <v>146</v>
      </c>
      <c r="E138" s="134" t="s">
        <v>152</v>
      </c>
      <c r="F138" s="200" t="s">
        <v>153</v>
      </c>
      <c r="G138" s="200"/>
      <c r="H138" s="200"/>
      <c r="I138" s="200"/>
      <c r="J138" s="135" t="s">
        <v>149</v>
      </c>
      <c r="K138" s="136">
        <v>181.5</v>
      </c>
      <c r="L138" s="201">
        <v>0</v>
      </c>
      <c r="M138" s="201"/>
      <c r="N138" s="201">
        <f t="shared" ref="N138:N152" si="9">ROUND(L138*K138,2)</f>
        <v>0</v>
      </c>
      <c r="O138" s="201"/>
      <c r="P138" s="201"/>
      <c r="Q138" s="201"/>
      <c r="R138" s="137"/>
      <c r="T138" s="138" t="s">
        <v>5</v>
      </c>
      <c r="U138" s="40" t="s">
        <v>44</v>
      </c>
      <c r="V138" s="139">
        <v>0.04</v>
      </c>
      <c r="W138" s="139">
        <f t="shared" si="0"/>
        <v>7.26</v>
      </c>
      <c r="X138" s="139">
        <v>0</v>
      </c>
      <c r="Y138" s="139">
        <f t="shared" si="1"/>
        <v>0</v>
      </c>
      <c r="Z138" s="139">
        <v>0</v>
      </c>
      <c r="AA138" s="140">
        <f t="shared" si="2"/>
        <v>0</v>
      </c>
      <c r="AR138" s="17" t="s">
        <v>150</v>
      </c>
      <c r="AT138" s="17" t="s">
        <v>146</v>
      </c>
      <c r="AU138" s="17" t="s">
        <v>94</v>
      </c>
      <c r="AY138" s="17" t="s">
        <v>145</v>
      </c>
      <c r="BE138" s="141">
        <f t="shared" si="3"/>
        <v>0</v>
      </c>
      <c r="BF138" s="141">
        <f t="shared" si="4"/>
        <v>0</v>
      </c>
      <c r="BG138" s="141">
        <f t="shared" si="5"/>
        <v>0</v>
      </c>
      <c r="BH138" s="141">
        <f t="shared" si="6"/>
        <v>0</v>
      </c>
      <c r="BI138" s="141">
        <f t="shared" si="7"/>
        <v>0</v>
      </c>
      <c r="BJ138" s="17" t="s">
        <v>22</v>
      </c>
      <c r="BK138" s="141">
        <f t="shared" si="8"/>
        <v>0</v>
      </c>
      <c r="BL138" s="17" t="s">
        <v>150</v>
      </c>
      <c r="BM138" s="17" t="s">
        <v>154</v>
      </c>
    </row>
    <row r="139" spans="2:65" s="1" customFormat="1" ht="22.5" customHeight="1">
      <c r="B139" s="132"/>
      <c r="C139" s="133" t="s">
        <v>155</v>
      </c>
      <c r="D139" s="133" t="s">
        <v>146</v>
      </c>
      <c r="E139" s="134" t="s">
        <v>156</v>
      </c>
      <c r="F139" s="200" t="s">
        <v>157</v>
      </c>
      <c r="G139" s="200"/>
      <c r="H139" s="200"/>
      <c r="I139" s="200"/>
      <c r="J139" s="135" t="s">
        <v>158</v>
      </c>
      <c r="K139" s="136">
        <v>1</v>
      </c>
      <c r="L139" s="201">
        <v>0</v>
      </c>
      <c r="M139" s="201"/>
      <c r="N139" s="201">
        <f t="shared" si="9"/>
        <v>0</v>
      </c>
      <c r="O139" s="201"/>
      <c r="P139" s="201"/>
      <c r="Q139" s="201"/>
      <c r="R139" s="137"/>
      <c r="T139" s="138" t="s">
        <v>5</v>
      </c>
      <c r="U139" s="40" t="s">
        <v>44</v>
      </c>
      <c r="V139" s="139">
        <v>0.46700000000000003</v>
      </c>
      <c r="W139" s="139">
        <f t="shared" si="0"/>
        <v>0.46700000000000003</v>
      </c>
      <c r="X139" s="139">
        <v>0</v>
      </c>
      <c r="Y139" s="139">
        <f t="shared" si="1"/>
        <v>0</v>
      </c>
      <c r="Z139" s="139">
        <v>0</v>
      </c>
      <c r="AA139" s="140">
        <f t="shared" si="2"/>
        <v>0</v>
      </c>
      <c r="AR139" s="17" t="s">
        <v>150</v>
      </c>
      <c r="AT139" s="17" t="s">
        <v>146</v>
      </c>
      <c r="AU139" s="17" t="s">
        <v>94</v>
      </c>
      <c r="AY139" s="17" t="s">
        <v>145</v>
      </c>
      <c r="BE139" s="141">
        <f t="shared" si="3"/>
        <v>0</v>
      </c>
      <c r="BF139" s="141">
        <f t="shared" si="4"/>
        <v>0</v>
      </c>
      <c r="BG139" s="141">
        <f t="shared" si="5"/>
        <v>0</v>
      </c>
      <c r="BH139" s="141">
        <f t="shared" si="6"/>
        <v>0</v>
      </c>
      <c r="BI139" s="141">
        <f t="shared" si="7"/>
        <v>0</v>
      </c>
      <c r="BJ139" s="17" t="s">
        <v>22</v>
      </c>
      <c r="BK139" s="141">
        <f t="shared" si="8"/>
        <v>0</v>
      </c>
      <c r="BL139" s="17" t="s">
        <v>150</v>
      </c>
      <c r="BM139" s="17" t="s">
        <v>159</v>
      </c>
    </row>
    <row r="140" spans="2:65" s="1" customFormat="1" ht="22.5" customHeight="1">
      <c r="B140" s="132"/>
      <c r="C140" s="133" t="s">
        <v>150</v>
      </c>
      <c r="D140" s="133" t="s">
        <v>146</v>
      </c>
      <c r="E140" s="134" t="s">
        <v>160</v>
      </c>
      <c r="F140" s="200" t="s">
        <v>161</v>
      </c>
      <c r="G140" s="200"/>
      <c r="H140" s="200"/>
      <c r="I140" s="200"/>
      <c r="J140" s="135" t="s">
        <v>162</v>
      </c>
      <c r="K140" s="136">
        <v>66.2</v>
      </c>
      <c r="L140" s="201">
        <v>0</v>
      </c>
      <c r="M140" s="201"/>
      <c r="N140" s="201">
        <f t="shared" si="9"/>
        <v>0</v>
      </c>
      <c r="O140" s="201"/>
      <c r="P140" s="201"/>
      <c r="Q140" s="201"/>
      <c r="R140" s="137"/>
      <c r="T140" s="138" t="s">
        <v>5</v>
      </c>
      <c r="U140" s="40" t="s">
        <v>44</v>
      </c>
      <c r="V140" s="139">
        <v>0.46700000000000003</v>
      </c>
      <c r="W140" s="139">
        <f t="shared" si="0"/>
        <v>30.915400000000002</v>
      </c>
      <c r="X140" s="139">
        <v>0</v>
      </c>
      <c r="Y140" s="139">
        <f t="shared" si="1"/>
        <v>0</v>
      </c>
      <c r="Z140" s="139">
        <v>0</v>
      </c>
      <c r="AA140" s="140">
        <f t="shared" si="2"/>
        <v>0</v>
      </c>
      <c r="AR140" s="17" t="s">
        <v>150</v>
      </c>
      <c r="AT140" s="17" t="s">
        <v>146</v>
      </c>
      <c r="AU140" s="17" t="s">
        <v>94</v>
      </c>
      <c r="AY140" s="17" t="s">
        <v>145</v>
      </c>
      <c r="BE140" s="141">
        <f t="shared" si="3"/>
        <v>0</v>
      </c>
      <c r="BF140" s="141">
        <f t="shared" si="4"/>
        <v>0</v>
      </c>
      <c r="BG140" s="141">
        <f t="shared" si="5"/>
        <v>0</v>
      </c>
      <c r="BH140" s="141">
        <f t="shared" si="6"/>
        <v>0</v>
      </c>
      <c r="BI140" s="141">
        <f t="shared" si="7"/>
        <v>0</v>
      </c>
      <c r="BJ140" s="17" t="s">
        <v>22</v>
      </c>
      <c r="BK140" s="141">
        <f t="shared" si="8"/>
        <v>0</v>
      </c>
      <c r="BL140" s="17" t="s">
        <v>150</v>
      </c>
      <c r="BM140" s="17" t="s">
        <v>163</v>
      </c>
    </row>
    <row r="141" spans="2:65" s="1" customFormat="1" ht="31.5" customHeight="1">
      <c r="B141" s="132"/>
      <c r="C141" s="133" t="s">
        <v>164</v>
      </c>
      <c r="D141" s="133" t="s">
        <v>146</v>
      </c>
      <c r="E141" s="134" t="s">
        <v>165</v>
      </c>
      <c r="F141" s="200" t="s">
        <v>166</v>
      </c>
      <c r="G141" s="200"/>
      <c r="H141" s="200"/>
      <c r="I141" s="200"/>
      <c r="J141" s="135" t="s">
        <v>149</v>
      </c>
      <c r="K141" s="136">
        <v>13.472</v>
      </c>
      <c r="L141" s="201">
        <v>0</v>
      </c>
      <c r="M141" s="201"/>
      <c r="N141" s="201">
        <f t="shared" si="9"/>
        <v>0</v>
      </c>
      <c r="O141" s="201"/>
      <c r="P141" s="201"/>
      <c r="Q141" s="201"/>
      <c r="R141" s="137"/>
      <c r="T141" s="138" t="s">
        <v>5</v>
      </c>
      <c r="U141" s="40" t="s">
        <v>44</v>
      </c>
      <c r="V141" s="139">
        <v>2.3199999999999998</v>
      </c>
      <c r="W141" s="139">
        <f t="shared" si="0"/>
        <v>31.255039999999997</v>
      </c>
      <c r="X141" s="139">
        <v>0</v>
      </c>
      <c r="Y141" s="139">
        <f t="shared" si="1"/>
        <v>0</v>
      </c>
      <c r="Z141" s="139">
        <v>0</v>
      </c>
      <c r="AA141" s="140">
        <f t="shared" si="2"/>
        <v>0</v>
      </c>
      <c r="AR141" s="17" t="s">
        <v>150</v>
      </c>
      <c r="AT141" s="17" t="s">
        <v>146</v>
      </c>
      <c r="AU141" s="17" t="s">
        <v>94</v>
      </c>
      <c r="AY141" s="17" t="s">
        <v>145</v>
      </c>
      <c r="BE141" s="141">
        <f t="shared" si="3"/>
        <v>0</v>
      </c>
      <c r="BF141" s="141">
        <f t="shared" si="4"/>
        <v>0</v>
      </c>
      <c r="BG141" s="141">
        <f t="shared" si="5"/>
        <v>0</v>
      </c>
      <c r="BH141" s="141">
        <f t="shared" si="6"/>
        <v>0</v>
      </c>
      <c r="BI141" s="141">
        <f t="shared" si="7"/>
        <v>0</v>
      </c>
      <c r="BJ141" s="17" t="s">
        <v>22</v>
      </c>
      <c r="BK141" s="141">
        <f t="shared" si="8"/>
        <v>0</v>
      </c>
      <c r="BL141" s="17" t="s">
        <v>150</v>
      </c>
      <c r="BM141" s="17" t="s">
        <v>167</v>
      </c>
    </row>
    <row r="142" spans="2:65" s="1" customFormat="1" ht="31.5" customHeight="1">
      <c r="B142" s="132"/>
      <c r="C142" s="133" t="s">
        <v>168</v>
      </c>
      <c r="D142" s="133" t="s">
        <v>146</v>
      </c>
      <c r="E142" s="134" t="s">
        <v>169</v>
      </c>
      <c r="F142" s="200" t="s">
        <v>170</v>
      </c>
      <c r="G142" s="200"/>
      <c r="H142" s="200"/>
      <c r="I142" s="200"/>
      <c r="J142" s="135" t="s">
        <v>149</v>
      </c>
      <c r="K142" s="136">
        <v>8.2929999999999993</v>
      </c>
      <c r="L142" s="201">
        <v>0</v>
      </c>
      <c r="M142" s="201"/>
      <c r="N142" s="201">
        <f t="shared" si="9"/>
        <v>0</v>
      </c>
      <c r="O142" s="201"/>
      <c r="P142" s="201"/>
      <c r="Q142" s="201"/>
      <c r="R142" s="137"/>
      <c r="T142" s="138" t="s">
        <v>5</v>
      </c>
      <c r="U142" s="40" t="s">
        <v>44</v>
      </c>
      <c r="V142" s="139">
        <v>2.3199999999999998</v>
      </c>
      <c r="W142" s="139">
        <f t="shared" si="0"/>
        <v>19.239759999999997</v>
      </c>
      <c r="X142" s="139">
        <v>0</v>
      </c>
      <c r="Y142" s="139">
        <f t="shared" si="1"/>
        <v>0</v>
      </c>
      <c r="Z142" s="139">
        <v>0</v>
      </c>
      <c r="AA142" s="140">
        <f t="shared" si="2"/>
        <v>0</v>
      </c>
      <c r="AR142" s="17" t="s">
        <v>150</v>
      </c>
      <c r="AT142" s="17" t="s">
        <v>146</v>
      </c>
      <c r="AU142" s="17" t="s">
        <v>94</v>
      </c>
      <c r="AY142" s="17" t="s">
        <v>145</v>
      </c>
      <c r="BE142" s="141">
        <f t="shared" si="3"/>
        <v>0</v>
      </c>
      <c r="BF142" s="141">
        <f t="shared" si="4"/>
        <v>0</v>
      </c>
      <c r="BG142" s="141">
        <f t="shared" si="5"/>
        <v>0</v>
      </c>
      <c r="BH142" s="141">
        <f t="shared" si="6"/>
        <v>0</v>
      </c>
      <c r="BI142" s="141">
        <f t="shared" si="7"/>
        <v>0</v>
      </c>
      <c r="BJ142" s="17" t="s">
        <v>22</v>
      </c>
      <c r="BK142" s="141">
        <f t="shared" si="8"/>
        <v>0</v>
      </c>
      <c r="BL142" s="17" t="s">
        <v>150</v>
      </c>
      <c r="BM142" s="17" t="s">
        <v>171</v>
      </c>
    </row>
    <row r="143" spans="2:65" s="1" customFormat="1" ht="31.5" customHeight="1">
      <c r="B143" s="132"/>
      <c r="C143" s="133" t="s">
        <v>172</v>
      </c>
      <c r="D143" s="133" t="s">
        <v>146</v>
      </c>
      <c r="E143" s="134" t="s">
        <v>173</v>
      </c>
      <c r="F143" s="200" t="s">
        <v>174</v>
      </c>
      <c r="G143" s="200"/>
      <c r="H143" s="200"/>
      <c r="I143" s="200"/>
      <c r="J143" s="135" t="s">
        <v>149</v>
      </c>
      <c r="K143" s="136">
        <v>21.765000000000001</v>
      </c>
      <c r="L143" s="201">
        <v>0</v>
      </c>
      <c r="M143" s="201"/>
      <c r="N143" s="201">
        <f t="shared" si="9"/>
        <v>0</v>
      </c>
      <c r="O143" s="201"/>
      <c r="P143" s="201"/>
      <c r="Q143" s="201"/>
      <c r="R143" s="137"/>
      <c r="T143" s="138" t="s">
        <v>5</v>
      </c>
      <c r="U143" s="40" t="s">
        <v>44</v>
      </c>
      <c r="V143" s="139">
        <v>0.65400000000000003</v>
      </c>
      <c r="W143" s="139">
        <f t="shared" si="0"/>
        <v>14.234310000000001</v>
      </c>
      <c r="X143" s="139">
        <v>0</v>
      </c>
      <c r="Y143" s="139">
        <f t="shared" si="1"/>
        <v>0</v>
      </c>
      <c r="Z143" s="139">
        <v>0</v>
      </c>
      <c r="AA143" s="140">
        <f t="shared" si="2"/>
        <v>0</v>
      </c>
      <c r="AR143" s="17" t="s">
        <v>150</v>
      </c>
      <c r="AT143" s="17" t="s">
        <v>146</v>
      </c>
      <c r="AU143" s="17" t="s">
        <v>94</v>
      </c>
      <c r="AY143" s="17" t="s">
        <v>145</v>
      </c>
      <c r="BE143" s="141">
        <f t="shared" si="3"/>
        <v>0</v>
      </c>
      <c r="BF143" s="141">
        <f t="shared" si="4"/>
        <v>0</v>
      </c>
      <c r="BG143" s="141">
        <f t="shared" si="5"/>
        <v>0</v>
      </c>
      <c r="BH143" s="141">
        <f t="shared" si="6"/>
        <v>0</v>
      </c>
      <c r="BI143" s="141">
        <f t="shared" si="7"/>
        <v>0</v>
      </c>
      <c r="BJ143" s="17" t="s">
        <v>22</v>
      </c>
      <c r="BK143" s="141">
        <f t="shared" si="8"/>
        <v>0</v>
      </c>
      <c r="BL143" s="17" t="s">
        <v>150</v>
      </c>
      <c r="BM143" s="17" t="s">
        <v>175</v>
      </c>
    </row>
    <row r="144" spans="2:65" s="1" customFormat="1" ht="31.5" customHeight="1">
      <c r="B144" s="132"/>
      <c r="C144" s="133" t="s">
        <v>176</v>
      </c>
      <c r="D144" s="133" t="s">
        <v>146</v>
      </c>
      <c r="E144" s="134" t="s">
        <v>177</v>
      </c>
      <c r="F144" s="200" t="s">
        <v>178</v>
      </c>
      <c r="G144" s="200"/>
      <c r="H144" s="200"/>
      <c r="I144" s="200"/>
      <c r="J144" s="135" t="s">
        <v>149</v>
      </c>
      <c r="K144" s="136">
        <v>21.788</v>
      </c>
      <c r="L144" s="201">
        <v>0</v>
      </c>
      <c r="M144" s="201"/>
      <c r="N144" s="201">
        <f t="shared" si="9"/>
        <v>0</v>
      </c>
      <c r="O144" s="201"/>
      <c r="P144" s="201"/>
      <c r="Q144" s="201"/>
      <c r="R144" s="137"/>
      <c r="T144" s="138" t="s">
        <v>5</v>
      </c>
      <c r="U144" s="40" t="s">
        <v>44</v>
      </c>
      <c r="V144" s="139">
        <v>1.43</v>
      </c>
      <c r="W144" s="139">
        <f t="shared" si="0"/>
        <v>31.156839999999999</v>
      </c>
      <c r="X144" s="139">
        <v>0</v>
      </c>
      <c r="Y144" s="139">
        <f t="shared" si="1"/>
        <v>0</v>
      </c>
      <c r="Z144" s="139">
        <v>0</v>
      </c>
      <c r="AA144" s="140">
        <f t="shared" si="2"/>
        <v>0</v>
      </c>
      <c r="AR144" s="17" t="s">
        <v>150</v>
      </c>
      <c r="AT144" s="17" t="s">
        <v>146</v>
      </c>
      <c r="AU144" s="17" t="s">
        <v>94</v>
      </c>
      <c r="AY144" s="17" t="s">
        <v>145</v>
      </c>
      <c r="BE144" s="141">
        <f t="shared" si="3"/>
        <v>0</v>
      </c>
      <c r="BF144" s="141">
        <f t="shared" si="4"/>
        <v>0</v>
      </c>
      <c r="BG144" s="141">
        <f t="shared" si="5"/>
        <v>0</v>
      </c>
      <c r="BH144" s="141">
        <f t="shared" si="6"/>
        <v>0</v>
      </c>
      <c r="BI144" s="141">
        <f t="shared" si="7"/>
        <v>0</v>
      </c>
      <c r="BJ144" s="17" t="s">
        <v>22</v>
      </c>
      <c r="BK144" s="141">
        <f t="shared" si="8"/>
        <v>0</v>
      </c>
      <c r="BL144" s="17" t="s">
        <v>150</v>
      </c>
      <c r="BM144" s="17" t="s">
        <v>179</v>
      </c>
    </row>
    <row r="145" spans="2:65" s="1" customFormat="1" ht="31.5" customHeight="1">
      <c r="B145" s="132"/>
      <c r="C145" s="133" t="s">
        <v>180</v>
      </c>
      <c r="D145" s="133" t="s">
        <v>146</v>
      </c>
      <c r="E145" s="134" t="s">
        <v>181</v>
      </c>
      <c r="F145" s="200" t="s">
        <v>182</v>
      </c>
      <c r="G145" s="200"/>
      <c r="H145" s="200"/>
      <c r="I145" s="200"/>
      <c r="J145" s="135" t="s">
        <v>149</v>
      </c>
      <c r="K145" s="136">
        <v>21.788</v>
      </c>
      <c r="L145" s="201">
        <v>0</v>
      </c>
      <c r="M145" s="201"/>
      <c r="N145" s="201">
        <f t="shared" si="9"/>
        <v>0</v>
      </c>
      <c r="O145" s="201"/>
      <c r="P145" s="201"/>
      <c r="Q145" s="201"/>
      <c r="R145" s="137"/>
      <c r="T145" s="138" t="s">
        <v>5</v>
      </c>
      <c r="U145" s="40" t="s">
        <v>44</v>
      </c>
      <c r="V145" s="139">
        <v>0.1</v>
      </c>
      <c r="W145" s="139">
        <f t="shared" si="0"/>
        <v>2.1788000000000003</v>
      </c>
      <c r="X145" s="139">
        <v>0</v>
      </c>
      <c r="Y145" s="139">
        <f t="shared" si="1"/>
        <v>0</v>
      </c>
      <c r="Z145" s="139">
        <v>0</v>
      </c>
      <c r="AA145" s="140">
        <f t="shared" si="2"/>
        <v>0</v>
      </c>
      <c r="AR145" s="17" t="s">
        <v>150</v>
      </c>
      <c r="AT145" s="17" t="s">
        <v>146</v>
      </c>
      <c r="AU145" s="17" t="s">
        <v>94</v>
      </c>
      <c r="AY145" s="17" t="s">
        <v>145</v>
      </c>
      <c r="BE145" s="141">
        <f t="shared" si="3"/>
        <v>0</v>
      </c>
      <c r="BF145" s="141">
        <f t="shared" si="4"/>
        <v>0</v>
      </c>
      <c r="BG145" s="141">
        <f t="shared" si="5"/>
        <v>0</v>
      </c>
      <c r="BH145" s="141">
        <f t="shared" si="6"/>
        <v>0</v>
      </c>
      <c r="BI145" s="141">
        <f t="shared" si="7"/>
        <v>0</v>
      </c>
      <c r="BJ145" s="17" t="s">
        <v>22</v>
      </c>
      <c r="BK145" s="141">
        <f t="shared" si="8"/>
        <v>0</v>
      </c>
      <c r="BL145" s="17" t="s">
        <v>150</v>
      </c>
      <c r="BM145" s="17" t="s">
        <v>183</v>
      </c>
    </row>
    <row r="146" spans="2:65" s="1" customFormat="1" ht="31.5" customHeight="1">
      <c r="B146" s="132"/>
      <c r="C146" s="133" t="s">
        <v>27</v>
      </c>
      <c r="D146" s="133" t="s">
        <v>146</v>
      </c>
      <c r="E146" s="134" t="s">
        <v>184</v>
      </c>
      <c r="F146" s="200" t="s">
        <v>185</v>
      </c>
      <c r="G146" s="200"/>
      <c r="H146" s="200"/>
      <c r="I146" s="200"/>
      <c r="J146" s="135" t="s">
        <v>149</v>
      </c>
      <c r="K146" s="136">
        <v>225.053</v>
      </c>
      <c r="L146" s="201">
        <v>0</v>
      </c>
      <c r="M146" s="201"/>
      <c r="N146" s="201">
        <f t="shared" si="9"/>
        <v>0</v>
      </c>
      <c r="O146" s="201"/>
      <c r="P146" s="201"/>
      <c r="Q146" s="201"/>
      <c r="R146" s="137"/>
      <c r="T146" s="138" t="s">
        <v>5</v>
      </c>
      <c r="U146" s="40" t="s">
        <v>44</v>
      </c>
      <c r="V146" s="139">
        <v>8.3000000000000004E-2</v>
      </c>
      <c r="W146" s="139">
        <f t="shared" si="0"/>
        <v>18.679399</v>
      </c>
      <c r="X146" s="139">
        <v>0</v>
      </c>
      <c r="Y146" s="139">
        <f t="shared" si="1"/>
        <v>0</v>
      </c>
      <c r="Z146" s="139">
        <v>0</v>
      </c>
      <c r="AA146" s="140">
        <f t="shared" si="2"/>
        <v>0</v>
      </c>
      <c r="AR146" s="17" t="s">
        <v>150</v>
      </c>
      <c r="AT146" s="17" t="s">
        <v>146</v>
      </c>
      <c r="AU146" s="17" t="s">
        <v>94</v>
      </c>
      <c r="AY146" s="17" t="s">
        <v>145</v>
      </c>
      <c r="BE146" s="141">
        <f t="shared" si="3"/>
        <v>0</v>
      </c>
      <c r="BF146" s="141">
        <f t="shared" si="4"/>
        <v>0</v>
      </c>
      <c r="BG146" s="141">
        <f t="shared" si="5"/>
        <v>0</v>
      </c>
      <c r="BH146" s="141">
        <f t="shared" si="6"/>
        <v>0</v>
      </c>
      <c r="BI146" s="141">
        <f t="shared" si="7"/>
        <v>0</v>
      </c>
      <c r="BJ146" s="17" t="s">
        <v>22</v>
      </c>
      <c r="BK146" s="141">
        <f t="shared" si="8"/>
        <v>0</v>
      </c>
      <c r="BL146" s="17" t="s">
        <v>150</v>
      </c>
      <c r="BM146" s="17" t="s">
        <v>186</v>
      </c>
    </row>
    <row r="147" spans="2:65" s="1" customFormat="1" ht="44.25" customHeight="1">
      <c r="B147" s="132"/>
      <c r="C147" s="133" t="s">
        <v>187</v>
      </c>
      <c r="D147" s="133" t="s">
        <v>146</v>
      </c>
      <c r="E147" s="134" t="s">
        <v>188</v>
      </c>
      <c r="F147" s="200" t="s">
        <v>189</v>
      </c>
      <c r="G147" s="200"/>
      <c r="H147" s="200"/>
      <c r="I147" s="200"/>
      <c r="J147" s="135" t="s">
        <v>149</v>
      </c>
      <c r="K147" s="136">
        <v>1125.2650000000001</v>
      </c>
      <c r="L147" s="201">
        <v>0</v>
      </c>
      <c r="M147" s="201"/>
      <c r="N147" s="201">
        <f t="shared" si="9"/>
        <v>0</v>
      </c>
      <c r="O147" s="201"/>
      <c r="P147" s="201"/>
      <c r="Q147" s="201"/>
      <c r="R147" s="137"/>
      <c r="T147" s="138" t="s">
        <v>5</v>
      </c>
      <c r="U147" s="40" t="s">
        <v>44</v>
      </c>
      <c r="V147" s="139">
        <v>4.0000000000000001E-3</v>
      </c>
      <c r="W147" s="139">
        <f t="shared" si="0"/>
        <v>4.5010600000000007</v>
      </c>
      <c r="X147" s="139">
        <v>0</v>
      </c>
      <c r="Y147" s="139">
        <f t="shared" si="1"/>
        <v>0</v>
      </c>
      <c r="Z147" s="139">
        <v>0</v>
      </c>
      <c r="AA147" s="140">
        <f t="shared" si="2"/>
        <v>0</v>
      </c>
      <c r="AR147" s="17" t="s">
        <v>150</v>
      </c>
      <c r="AT147" s="17" t="s">
        <v>146</v>
      </c>
      <c r="AU147" s="17" t="s">
        <v>94</v>
      </c>
      <c r="AY147" s="17" t="s">
        <v>145</v>
      </c>
      <c r="BE147" s="141">
        <f t="shared" si="3"/>
        <v>0</v>
      </c>
      <c r="BF147" s="141">
        <f t="shared" si="4"/>
        <v>0</v>
      </c>
      <c r="BG147" s="141">
        <f t="shared" si="5"/>
        <v>0</v>
      </c>
      <c r="BH147" s="141">
        <f t="shared" si="6"/>
        <v>0</v>
      </c>
      <c r="BI147" s="141">
        <f t="shared" si="7"/>
        <v>0</v>
      </c>
      <c r="BJ147" s="17" t="s">
        <v>22</v>
      </c>
      <c r="BK147" s="141">
        <f t="shared" si="8"/>
        <v>0</v>
      </c>
      <c r="BL147" s="17" t="s">
        <v>150</v>
      </c>
      <c r="BM147" s="17" t="s">
        <v>190</v>
      </c>
    </row>
    <row r="148" spans="2:65" s="1" customFormat="1" ht="22.5" customHeight="1">
      <c r="B148" s="132"/>
      <c r="C148" s="133" t="s">
        <v>191</v>
      </c>
      <c r="D148" s="133" t="s">
        <v>146</v>
      </c>
      <c r="E148" s="134" t="s">
        <v>192</v>
      </c>
      <c r="F148" s="200" t="s">
        <v>193</v>
      </c>
      <c r="G148" s="200"/>
      <c r="H148" s="200"/>
      <c r="I148" s="200"/>
      <c r="J148" s="135" t="s">
        <v>149</v>
      </c>
      <c r="K148" s="136">
        <v>225.053</v>
      </c>
      <c r="L148" s="201">
        <v>0</v>
      </c>
      <c r="M148" s="201"/>
      <c r="N148" s="201">
        <f t="shared" si="9"/>
        <v>0</v>
      </c>
      <c r="O148" s="201"/>
      <c r="P148" s="201"/>
      <c r="Q148" s="201"/>
      <c r="R148" s="137"/>
      <c r="T148" s="138" t="s">
        <v>5</v>
      </c>
      <c r="U148" s="40" t="s">
        <v>44</v>
      </c>
      <c r="V148" s="139">
        <v>8.9999999999999993E-3</v>
      </c>
      <c r="W148" s="139">
        <f t="shared" si="0"/>
        <v>2.025477</v>
      </c>
      <c r="X148" s="139">
        <v>0</v>
      </c>
      <c r="Y148" s="139">
        <f t="shared" si="1"/>
        <v>0</v>
      </c>
      <c r="Z148" s="139">
        <v>0</v>
      </c>
      <c r="AA148" s="140">
        <f t="shared" si="2"/>
        <v>0</v>
      </c>
      <c r="AR148" s="17" t="s">
        <v>150</v>
      </c>
      <c r="AT148" s="17" t="s">
        <v>146</v>
      </c>
      <c r="AU148" s="17" t="s">
        <v>94</v>
      </c>
      <c r="AY148" s="17" t="s">
        <v>145</v>
      </c>
      <c r="BE148" s="141">
        <f t="shared" si="3"/>
        <v>0</v>
      </c>
      <c r="BF148" s="141">
        <f t="shared" si="4"/>
        <v>0</v>
      </c>
      <c r="BG148" s="141">
        <f t="shared" si="5"/>
        <v>0</v>
      </c>
      <c r="BH148" s="141">
        <f t="shared" si="6"/>
        <v>0</v>
      </c>
      <c r="BI148" s="141">
        <f t="shared" si="7"/>
        <v>0</v>
      </c>
      <c r="BJ148" s="17" t="s">
        <v>22</v>
      </c>
      <c r="BK148" s="141">
        <f t="shared" si="8"/>
        <v>0</v>
      </c>
      <c r="BL148" s="17" t="s">
        <v>150</v>
      </c>
      <c r="BM148" s="17" t="s">
        <v>194</v>
      </c>
    </row>
    <row r="149" spans="2:65" s="1" customFormat="1" ht="31.5" customHeight="1">
      <c r="B149" s="132"/>
      <c r="C149" s="133" t="s">
        <v>195</v>
      </c>
      <c r="D149" s="133" t="s">
        <v>146</v>
      </c>
      <c r="E149" s="134" t="s">
        <v>196</v>
      </c>
      <c r="F149" s="200" t="s">
        <v>197</v>
      </c>
      <c r="G149" s="200"/>
      <c r="H149" s="200"/>
      <c r="I149" s="200"/>
      <c r="J149" s="135" t="s">
        <v>198</v>
      </c>
      <c r="K149" s="136">
        <v>360.08499999999998</v>
      </c>
      <c r="L149" s="201">
        <v>0</v>
      </c>
      <c r="M149" s="201"/>
      <c r="N149" s="201">
        <f t="shared" si="9"/>
        <v>0</v>
      </c>
      <c r="O149" s="201"/>
      <c r="P149" s="201"/>
      <c r="Q149" s="201"/>
      <c r="R149" s="137"/>
      <c r="T149" s="138" t="s">
        <v>5</v>
      </c>
      <c r="U149" s="40" t="s">
        <v>44</v>
      </c>
      <c r="V149" s="139">
        <v>0</v>
      </c>
      <c r="W149" s="139">
        <f t="shared" si="0"/>
        <v>0</v>
      </c>
      <c r="X149" s="139">
        <v>0</v>
      </c>
      <c r="Y149" s="139">
        <f t="shared" si="1"/>
        <v>0</v>
      </c>
      <c r="Z149" s="139">
        <v>0</v>
      </c>
      <c r="AA149" s="140">
        <f t="shared" si="2"/>
        <v>0</v>
      </c>
      <c r="AR149" s="17" t="s">
        <v>150</v>
      </c>
      <c r="AT149" s="17" t="s">
        <v>146</v>
      </c>
      <c r="AU149" s="17" t="s">
        <v>94</v>
      </c>
      <c r="AY149" s="17" t="s">
        <v>145</v>
      </c>
      <c r="BE149" s="141">
        <f t="shared" si="3"/>
        <v>0</v>
      </c>
      <c r="BF149" s="141">
        <f t="shared" si="4"/>
        <v>0</v>
      </c>
      <c r="BG149" s="141">
        <f t="shared" si="5"/>
        <v>0</v>
      </c>
      <c r="BH149" s="141">
        <f t="shared" si="6"/>
        <v>0</v>
      </c>
      <c r="BI149" s="141">
        <f t="shared" si="7"/>
        <v>0</v>
      </c>
      <c r="BJ149" s="17" t="s">
        <v>22</v>
      </c>
      <c r="BK149" s="141">
        <f t="shared" si="8"/>
        <v>0</v>
      </c>
      <c r="BL149" s="17" t="s">
        <v>150</v>
      </c>
      <c r="BM149" s="17" t="s">
        <v>199</v>
      </c>
    </row>
    <row r="150" spans="2:65" s="1" customFormat="1" ht="22.5" customHeight="1">
      <c r="B150" s="132"/>
      <c r="C150" s="133" t="s">
        <v>200</v>
      </c>
      <c r="D150" s="133" t="s">
        <v>146</v>
      </c>
      <c r="E150" s="134" t="s">
        <v>201</v>
      </c>
      <c r="F150" s="200" t="s">
        <v>202</v>
      </c>
      <c r="G150" s="200"/>
      <c r="H150" s="200"/>
      <c r="I150" s="200"/>
      <c r="J150" s="135" t="s">
        <v>203</v>
      </c>
      <c r="K150" s="136">
        <v>97.2</v>
      </c>
      <c r="L150" s="201">
        <v>0</v>
      </c>
      <c r="M150" s="201"/>
      <c r="N150" s="201">
        <f t="shared" si="9"/>
        <v>0</v>
      </c>
      <c r="O150" s="201"/>
      <c r="P150" s="201"/>
      <c r="Q150" s="201"/>
      <c r="R150" s="137"/>
      <c r="T150" s="138" t="s">
        <v>5</v>
      </c>
      <c r="U150" s="40" t="s">
        <v>44</v>
      </c>
      <c r="V150" s="139">
        <v>0</v>
      </c>
      <c r="W150" s="139">
        <f t="shared" si="0"/>
        <v>0</v>
      </c>
      <c r="X150" s="139">
        <v>0</v>
      </c>
      <c r="Y150" s="139">
        <f t="shared" si="1"/>
        <v>0</v>
      </c>
      <c r="Z150" s="139">
        <v>0</v>
      </c>
      <c r="AA150" s="140">
        <f t="shared" si="2"/>
        <v>0</v>
      </c>
      <c r="AR150" s="17" t="s">
        <v>150</v>
      </c>
      <c r="AT150" s="17" t="s">
        <v>146</v>
      </c>
      <c r="AU150" s="17" t="s">
        <v>94</v>
      </c>
      <c r="AY150" s="17" t="s">
        <v>145</v>
      </c>
      <c r="BE150" s="141">
        <f t="shared" si="3"/>
        <v>0</v>
      </c>
      <c r="BF150" s="141">
        <f t="shared" si="4"/>
        <v>0</v>
      </c>
      <c r="BG150" s="141">
        <f t="shared" si="5"/>
        <v>0</v>
      </c>
      <c r="BH150" s="141">
        <f t="shared" si="6"/>
        <v>0</v>
      </c>
      <c r="BI150" s="141">
        <f t="shared" si="7"/>
        <v>0</v>
      </c>
      <c r="BJ150" s="17" t="s">
        <v>22</v>
      </c>
      <c r="BK150" s="141">
        <f t="shared" si="8"/>
        <v>0</v>
      </c>
      <c r="BL150" s="17" t="s">
        <v>150</v>
      </c>
      <c r="BM150" s="17" t="s">
        <v>204</v>
      </c>
    </row>
    <row r="151" spans="2:65" s="1" customFormat="1" ht="31.5" customHeight="1">
      <c r="B151" s="132"/>
      <c r="C151" s="133" t="s">
        <v>11</v>
      </c>
      <c r="D151" s="133" t="s">
        <v>146</v>
      </c>
      <c r="E151" s="134" t="s">
        <v>205</v>
      </c>
      <c r="F151" s="200" t="s">
        <v>206</v>
      </c>
      <c r="G151" s="200"/>
      <c r="H151" s="200"/>
      <c r="I151" s="200"/>
      <c r="J151" s="135" t="s">
        <v>149</v>
      </c>
      <c r="K151" s="136">
        <v>53.054000000000002</v>
      </c>
      <c r="L151" s="201">
        <v>0</v>
      </c>
      <c r="M151" s="201"/>
      <c r="N151" s="201">
        <f t="shared" si="9"/>
        <v>0</v>
      </c>
      <c r="O151" s="201"/>
      <c r="P151" s="201"/>
      <c r="Q151" s="201"/>
      <c r="R151" s="137"/>
      <c r="T151" s="138" t="s">
        <v>5</v>
      </c>
      <c r="U151" s="40" t="s">
        <v>44</v>
      </c>
      <c r="V151" s="139">
        <v>0.29899999999999999</v>
      </c>
      <c r="W151" s="139">
        <f t="shared" si="0"/>
        <v>15.863146</v>
      </c>
      <c r="X151" s="139">
        <v>0</v>
      </c>
      <c r="Y151" s="139">
        <f t="shared" si="1"/>
        <v>0</v>
      </c>
      <c r="Z151" s="139">
        <v>0</v>
      </c>
      <c r="AA151" s="140">
        <f t="shared" si="2"/>
        <v>0</v>
      </c>
      <c r="AR151" s="17" t="s">
        <v>150</v>
      </c>
      <c r="AT151" s="17" t="s">
        <v>146</v>
      </c>
      <c r="AU151" s="17" t="s">
        <v>94</v>
      </c>
      <c r="AY151" s="17" t="s">
        <v>145</v>
      </c>
      <c r="BE151" s="141">
        <f t="shared" si="3"/>
        <v>0</v>
      </c>
      <c r="BF151" s="141">
        <f t="shared" si="4"/>
        <v>0</v>
      </c>
      <c r="BG151" s="141">
        <f t="shared" si="5"/>
        <v>0</v>
      </c>
      <c r="BH151" s="141">
        <f t="shared" si="6"/>
        <v>0</v>
      </c>
      <c r="BI151" s="141">
        <f t="shared" si="7"/>
        <v>0</v>
      </c>
      <c r="BJ151" s="17" t="s">
        <v>22</v>
      </c>
      <c r="BK151" s="141">
        <f t="shared" si="8"/>
        <v>0</v>
      </c>
      <c r="BL151" s="17" t="s">
        <v>150</v>
      </c>
      <c r="BM151" s="17" t="s">
        <v>207</v>
      </c>
    </row>
    <row r="152" spans="2:65" s="1" customFormat="1" ht="31.5" customHeight="1">
      <c r="B152" s="132"/>
      <c r="C152" s="142" t="s">
        <v>208</v>
      </c>
      <c r="D152" s="142" t="s">
        <v>209</v>
      </c>
      <c r="E152" s="143" t="s">
        <v>210</v>
      </c>
      <c r="F152" s="202" t="s">
        <v>1060</v>
      </c>
      <c r="G152" s="202"/>
      <c r="H152" s="202"/>
      <c r="I152" s="202"/>
      <c r="J152" s="144" t="s">
        <v>198</v>
      </c>
      <c r="K152" s="145">
        <v>95.497</v>
      </c>
      <c r="L152" s="201">
        <v>0</v>
      </c>
      <c r="M152" s="201"/>
      <c r="N152" s="203">
        <f t="shared" si="9"/>
        <v>0</v>
      </c>
      <c r="O152" s="201"/>
      <c r="P152" s="201"/>
      <c r="Q152" s="201"/>
      <c r="R152" s="137"/>
      <c r="T152" s="138" t="s">
        <v>5</v>
      </c>
      <c r="U152" s="40" t="s">
        <v>44</v>
      </c>
      <c r="V152" s="139">
        <v>0</v>
      </c>
      <c r="W152" s="139">
        <f t="shared" si="0"/>
        <v>0</v>
      </c>
      <c r="X152" s="139">
        <v>1</v>
      </c>
      <c r="Y152" s="139">
        <f t="shared" si="1"/>
        <v>95.497</v>
      </c>
      <c r="Z152" s="139">
        <v>0</v>
      </c>
      <c r="AA152" s="140">
        <f t="shared" si="2"/>
        <v>0</v>
      </c>
      <c r="AR152" s="17" t="s">
        <v>176</v>
      </c>
      <c r="AT152" s="17" t="s">
        <v>209</v>
      </c>
      <c r="AU152" s="17" t="s">
        <v>94</v>
      </c>
      <c r="AY152" s="17" t="s">
        <v>145</v>
      </c>
      <c r="BE152" s="141">
        <f t="shared" si="3"/>
        <v>0</v>
      </c>
      <c r="BF152" s="141">
        <f t="shared" si="4"/>
        <v>0</v>
      </c>
      <c r="BG152" s="141">
        <f t="shared" si="5"/>
        <v>0</v>
      </c>
      <c r="BH152" s="141">
        <f t="shared" si="6"/>
        <v>0</v>
      </c>
      <c r="BI152" s="141">
        <f t="shared" si="7"/>
        <v>0</v>
      </c>
      <c r="BJ152" s="17" t="s">
        <v>22</v>
      </c>
      <c r="BK152" s="141">
        <f t="shared" si="8"/>
        <v>0</v>
      </c>
      <c r="BL152" s="17" t="s">
        <v>150</v>
      </c>
      <c r="BM152" s="17" t="s">
        <v>211</v>
      </c>
    </row>
    <row r="153" spans="2:65" s="9" customFormat="1" ht="29.85" customHeight="1">
      <c r="B153" s="121"/>
      <c r="C153" s="122"/>
      <c r="D153" s="131" t="s">
        <v>105</v>
      </c>
      <c r="E153" s="131"/>
      <c r="F153" s="131"/>
      <c r="G153" s="131"/>
      <c r="H153" s="131"/>
      <c r="I153" s="131"/>
      <c r="J153" s="131"/>
      <c r="K153" s="131"/>
      <c r="L153" s="131"/>
      <c r="M153" s="131"/>
      <c r="N153" s="204">
        <f>BK153</f>
        <v>0</v>
      </c>
      <c r="O153" s="205"/>
      <c r="P153" s="205"/>
      <c r="Q153" s="205"/>
      <c r="R153" s="124"/>
      <c r="T153" s="125"/>
      <c r="U153" s="122"/>
      <c r="V153" s="122"/>
      <c r="W153" s="126">
        <f>SUM(W154:W166)</f>
        <v>326.37906699999996</v>
      </c>
      <c r="X153" s="122"/>
      <c r="Y153" s="126">
        <f>SUM(Y154:Y166)</f>
        <v>298.94629880999997</v>
      </c>
      <c r="Z153" s="122"/>
      <c r="AA153" s="127">
        <f>SUM(AA154:AA166)</f>
        <v>0</v>
      </c>
      <c r="AR153" s="128" t="s">
        <v>22</v>
      </c>
      <c r="AT153" s="129" t="s">
        <v>78</v>
      </c>
      <c r="AU153" s="129" t="s">
        <v>22</v>
      </c>
      <c r="AY153" s="128" t="s">
        <v>145</v>
      </c>
      <c r="BK153" s="130">
        <f>SUM(BK154:BK166)</f>
        <v>0</v>
      </c>
    </row>
    <row r="154" spans="2:65" s="1" customFormat="1" ht="31.5" customHeight="1">
      <c r="B154" s="132"/>
      <c r="C154" s="133" t="s">
        <v>212</v>
      </c>
      <c r="D154" s="133" t="s">
        <v>146</v>
      </c>
      <c r="E154" s="134" t="s">
        <v>213</v>
      </c>
      <c r="F154" s="200" t="s">
        <v>214</v>
      </c>
      <c r="G154" s="200"/>
      <c r="H154" s="200"/>
      <c r="I154" s="200"/>
      <c r="J154" s="135" t="s">
        <v>162</v>
      </c>
      <c r="K154" s="136">
        <v>54</v>
      </c>
      <c r="L154" s="201">
        <v>0</v>
      </c>
      <c r="M154" s="201"/>
      <c r="N154" s="201">
        <f t="shared" ref="N154:N166" si="10">ROUND(L154*K154,2)</f>
        <v>0</v>
      </c>
      <c r="O154" s="201"/>
      <c r="P154" s="201"/>
      <c r="Q154" s="201"/>
      <c r="R154" s="137"/>
      <c r="T154" s="138" t="s">
        <v>5</v>
      </c>
      <c r="U154" s="40" t="s">
        <v>44</v>
      </c>
      <c r="V154" s="139">
        <v>0.33</v>
      </c>
      <c r="W154" s="139">
        <f t="shared" ref="W154:W166" si="11">V154*K154</f>
        <v>17.82</v>
      </c>
      <c r="X154" s="139">
        <v>1.3999999999999999E-4</v>
      </c>
      <c r="Y154" s="139">
        <f t="shared" ref="Y154:Y166" si="12">X154*K154</f>
        <v>7.559999999999999E-3</v>
      </c>
      <c r="Z154" s="139">
        <v>0</v>
      </c>
      <c r="AA154" s="140">
        <f t="shared" ref="AA154:AA166" si="13">Z154*K154</f>
        <v>0</v>
      </c>
      <c r="AR154" s="17" t="s">
        <v>150</v>
      </c>
      <c r="AT154" s="17" t="s">
        <v>146</v>
      </c>
      <c r="AU154" s="17" t="s">
        <v>94</v>
      </c>
      <c r="AY154" s="17" t="s">
        <v>145</v>
      </c>
      <c r="BE154" s="141">
        <f t="shared" ref="BE154:BE166" si="14">IF(U154="základní",N154,0)</f>
        <v>0</v>
      </c>
      <c r="BF154" s="141">
        <f t="shared" ref="BF154:BF166" si="15">IF(U154="snížená",N154,0)</f>
        <v>0</v>
      </c>
      <c r="BG154" s="141">
        <f t="shared" ref="BG154:BG166" si="16">IF(U154="zákl. přenesená",N154,0)</f>
        <v>0</v>
      </c>
      <c r="BH154" s="141">
        <f t="shared" ref="BH154:BH166" si="17">IF(U154="sníž. přenesená",N154,0)</f>
        <v>0</v>
      </c>
      <c r="BI154" s="141">
        <f t="shared" ref="BI154:BI166" si="18">IF(U154="nulová",N154,0)</f>
        <v>0</v>
      </c>
      <c r="BJ154" s="17" t="s">
        <v>22</v>
      </c>
      <c r="BK154" s="141">
        <f t="shared" ref="BK154:BK166" si="19">ROUND(L154*K154,2)</f>
        <v>0</v>
      </c>
      <c r="BL154" s="17" t="s">
        <v>150</v>
      </c>
      <c r="BM154" s="17" t="s">
        <v>215</v>
      </c>
    </row>
    <row r="155" spans="2:65" s="1" customFormat="1" ht="31.5" customHeight="1">
      <c r="B155" s="132"/>
      <c r="C155" s="133" t="s">
        <v>216</v>
      </c>
      <c r="D155" s="133" t="s">
        <v>146</v>
      </c>
      <c r="E155" s="134" t="s">
        <v>217</v>
      </c>
      <c r="F155" s="200" t="s">
        <v>218</v>
      </c>
      <c r="G155" s="200"/>
      <c r="H155" s="200"/>
      <c r="I155" s="200"/>
      <c r="J155" s="135" t="s">
        <v>149</v>
      </c>
      <c r="K155" s="136">
        <v>27.9</v>
      </c>
      <c r="L155" s="201">
        <v>0</v>
      </c>
      <c r="M155" s="201"/>
      <c r="N155" s="201">
        <f t="shared" si="10"/>
        <v>0</v>
      </c>
      <c r="O155" s="201"/>
      <c r="P155" s="201"/>
      <c r="Q155" s="201"/>
      <c r="R155" s="137"/>
      <c r="T155" s="138" t="s">
        <v>5</v>
      </c>
      <c r="U155" s="40" t="s">
        <v>44</v>
      </c>
      <c r="V155" s="139">
        <v>1.0249999999999999</v>
      </c>
      <c r="W155" s="139">
        <f t="shared" si="11"/>
        <v>28.597499999999997</v>
      </c>
      <c r="X155" s="139">
        <v>2.16</v>
      </c>
      <c r="Y155" s="139">
        <f t="shared" si="12"/>
        <v>60.264000000000003</v>
      </c>
      <c r="Z155" s="139">
        <v>0</v>
      </c>
      <c r="AA155" s="140">
        <f t="shared" si="13"/>
        <v>0</v>
      </c>
      <c r="AR155" s="17" t="s">
        <v>150</v>
      </c>
      <c r="AT155" s="17" t="s">
        <v>146</v>
      </c>
      <c r="AU155" s="17" t="s">
        <v>94</v>
      </c>
      <c r="AY155" s="17" t="s">
        <v>145</v>
      </c>
      <c r="BE155" s="141">
        <f t="shared" si="14"/>
        <v>0</v>
      </c>
      <c r="BF155" s="141">
        <f t="shared" si="15"/>
        <v>0</v>
      </c>
      <c r="BG155" s="141">
        <f t="shared" si="16"/>
        <v>0</v>
      </c>
      <c r="BH155" s="141">
        <f t="shared" si="17"/>
        <v>0</v>
      </c>
      <c r="BI155" s="141">
        <f t="shared" si="18"/>
        <v>0</v>
      </c>
      <c r="BJ155" s="17" t="s">
        <v>22</v>
      </c>
      <c r="BK155" s="141">
        <f t="shared" si="19"/>
        <v>0</v>
      </c>
      <c r="BL155" s="17" t="s">
        <v>150</v>
      </c>
      <c r="BM155" s="17" t="s">
        <v>219</v>
      </c>
    </row>
    <row r="156" spans="2:65" s="1" customFormat="1" ht="22.5" customHeight="1">
      <c r="B156" s="132"/>
      <c r="C156" s="133" t="s">
        <v>220</v>
      </c>
      <c r="D156" s="133" t="s">
        <v>146</v>
      </c>
      <c r="E156" s="134" t="s">
        <v>221</v>
      </c>
      <c r="F156" s="200" t="s">
        <v>222</v>
      </c>
      <c r="G156" s="200"/>
      <c r="H156" s="200"/>
      <c r="I156" s="200"/>
      <c r="J156" s="135" t="s">
        <v>149</v>
      </c>
      <c r="K156" s="136">
        <v>33.606000000000002</v>
      </c>
      <c r="L156" s="201">
        <v>0</v>
      </c>
      <c r="M156" s="201"/>
      <c r="N156" s="201">
        <f t="shared" si="10"/>
        <v>0</v>
      </c>
      <c r="O156" s="201"/>
      <c r="P156" s="201"/>
      <c r="Q156" s="201"/>
      <c r="R156" s="137"/>
      <c r="T156" s="138" t="s">
        <v>5</v>
      </c>
      <c r="U156" s="40" t="s">
        <v>44</v>
      </c>
      <c r="V156" s="139">
        <v>0.58399999999999996</v>
      </c>
      <c r="W156" s="139">
        <f t="shared" si="11"/>
        <v>19.625903999999998</v>
      </c>
      <c r="X156" s="139">
        <v>2.2563399999999998</v>
      </c>
      <c r="Y156" s="139">
        <f t="shared" si="12"/>
        <v>75.826562039999999</v>
      </c>
      <c r="Z156" s="139">
        <v>0</v>
      </c>
      <c r="AA156" s="140">
        <f t="shared" si="13"/>
        <v>0</v>
      </c>
      <c r="AR156" s="17" t="s">
        <v>150</v>
      </c>
      <c r="AT156" s="17" t="s">
        <v>146</v>
      </c>
      <c r="AU156" s="17" t="s">
        <v>94</v>
      </c>
      <c r="AY156" s="17" t="s">
        <v>145</v>
      </c>
      <c r="BE156" s="141">
        <f t="shared" si="14"/>
        <v>0</v>
      </c>
      <c r="BF156" s="141">
        <f t="shared" si="15"/>
        <v>0</v>
      </c>
      <c r="BG156" s="141">
        <f t="shared" si="16"/>
        <v>0</v>
      </c>
      <c r="BH156" s="141">
        <f t="shared" si="17"/>
        <v>0</v>
      </c>
      <c r="BI156" s="141">
        <f t="shared" si="18"/>
        <v>0</v>
      </c>
      <c r="BJ156" s="17" t="s">
        <v>22</v>
      </c>
      <c r="BK156" s="141">
        <f t="shared" si="19"/>
        <v>0</v>
      </c>
      <c r="BL156" s="17" t="s">
        <v>150</v>
      </c>
      <c r="BM156" s="17" t="s">
        <v>223</v>
      </c>
    </row>
    <row r="157" spans="2:65" s="1" customFormat="1" ht="22.5" customHeight="1">
      <c r="B157" s="132"/>
      <c r="C157" s="133" t="s">
        <v>224</v>
      </c>
      <c r="D157" s="133" t="s">
        <v>146</v>
      </c>
      <c r="E157" s="134" t="s">
        <v>225</v>
      </c>
      <c r="F157" s="200" t="s">
        <v>226</v>
      </c>
      <c r="G157" s="200"/>
      <c r="H157" s="200"/>
      <c r="I157" s="200"/>
      <c r="J157" s="135" t="s">
        <v>203</v>
      </c>
      <c r="K157" s="136">
        <v>11.99</v>
      </c>
      <c r="L157" s="201">
        <v>0</v>
      </c>
      <c r="M157" s="201"/>
      <c r="N157" s="201">
        <f t="shared" si="10"/>
        <v>0</v>
      </c>
      <c r="O157" s="201"/>
      <c r="P157" s="201"/>
      <c r="Q157" s="201"/>
      <c r="R157" s="137"/>
      <c r="T157" s="138" t="s">
        <v>5</v>
      </c>
      <c r="U157" s="40" t="s">
        <v>44</v>
      </c>
      <c r="V157" s="139">
        <v>0.36399999999999999</v>
      </c>
      <c r="W157" s="139">
        <f t="shared" si="11"/>
        <v>4.3643599999999996</v>
      </c>
      <c r="X157" s="139">
        <v>1.0300000000000001E-3</v>
      </c>
      <c r="Y157" s="139">
        <f t="shared" si="12"/>
        <v>1.2349700000000002E-2</v>
      </c>
      <c r="Z157" s="139">
        <v>0</v>
      </c>
      <c r="AA157" s="140">
        <f t="shared" si="13"/>
        <v>0</v>
      </c>
      <c r="AR157" s="17" t="s">
        <v>150</v>
      </c>
      <c r="AT157" s="17" t="s">
        <v>146</v>
      </c>
      <c r="AU157" s="17" t="s">
        <v>94</v>
      </c>
      <c r="AY157" s="17" t="s">
        <v>145</v>
      </c>
      <c r="BE157" s="141">
        <f t="shared" si="14"/>
        <v>0</v>
      </c>
      <c r="BF157" s="141">
        <f t="shared" si="15"/>
        <v>0</v>
      </c>
      <c r="BG157" s="141">
        <f t="shared" si="16"/>
        <v>0</v>
      </c>
      <c r="BH157" s="141">
        <f t="shared" si="17"/>
        <v>0</v>
      </c>
      <c r="BI157" s="141">
        <f t="shared" si="18"/>
        <v>0</v>
      </c>
      <c r="BJ157" s="17" t="s">
        <v>22</v>
      </c>
      <c r="BK157" s="141">
        <f t="shared" si="19"/>
        <v>0</v>
      </c>
      <c r="BL157" s="17" t="s">
        <v>150</v>
      </c>
      <c r="BM157" s="17" t="s">
        <v>227</v>
      </c>
    </row>
    <row r="158" spans="2:65" s="1" customFormat="1" ht="22.5" customHeight="1">
      <c r="B158" s="132"/>
      <c r="C158" s="133" t="s">
        <v>10</v>
      </c>
      <c r="D158" s="133" t="s">
        <v>146</v>
      </c>
      <c r="E158" s="134" t="s">
        <v>228</v>
      </c>
      <c r="F158" s="200" t="s">
        <v>229</v>
      </c>
      <c r="G158" s="200"/>
      <c r="H158" s="200"/>
      <c r="I158" s="200"/>
      <c r="J158" s="135" t="s">
        <v>203</v>
      </c>
      <c r="K158" s="136">
        <v>11.99</v>
      </c>
      <c r="L158" s="201">
        <v>0</v>
      </c>
      <c r="M158" s="201"/>
      <c r="N158" s="201">
        <f t="shared" si="10"/>
        <v>0</v>
      </c>
      <c r="O158" s="201"/>
      <c r="P158" s="201"/>
      <c r="Q158" s="201"/>
      <c r="R158" s="137"/>
      <c r="T158" s="138" t="s">
        <v>5</v>
      </c>
      <c r="U158" s="40" t="s">
        <v>44</v>
      </c>
      <c r="V158" s="139">
        <v>0.20100000000000001</v>
      </c>
      <c r="W158" s="139">
        <f t="shared" si="11"/>
        <v>2.4099900000000001</v>
      </c>
      <c r="X158" s="139">
        <v>0</v>
      </c>
      <c r="Y158" s="139">
        <f t="shared" si="12"/>
        <v>0</v>
      </c>
      <c r="Z158" s="139">
        <v>0</v>
      </c>
      <c r="AA158" s="140">
        <f t="shared" si="13"/>
        <v>0</v>
      </c>
      <c r="AR158" s="17" t="s">
        <v>150</v>
      </c>
      <c r="AT158" s="17" t="s">
        <v>146</v>
      </c>
      <c r="AU158" s="17" t="s">
        <v>94</v>
      </c>
      <c r="AY158" s="17" t="s">
        <v>145</v>
      </c>
      <c r="BE158" s="141">
        <f t="shared" si="14"/>
        <v>0</v>
      </c>
      <c r="BF158" s="141">
        <f t="shared" si="15"/>
        <v>0</v>
      </c>
      <c r="BG158" s="141">
        <f t="shared" si="16"/>
        <v>0</v>
      </c>
      <c r="BH158" s="141">
        <f t="shared" si="17"/>
        <v>0</v>
      </c>
      <c r="BI158" s="141">
        <f t="shared" si="18"/>
        <v>0</v>
      </c>
      <c r="BJ158" s="17" t="s">
        <v>22</v>
      </c>
      <c r="BK158" s="141">
        <f t="shared" si="19"/>
        <v>0</v>
      </c>
      <c r="BL158" s="17" t="s">
        <v>150</v>
      </c>
      <c r="BM158" s="17" t="s">
        <v>230</v>
      </c>
    </row>
    <row r="159" spans="2:65" s="1" customFormat="1" ht="31.5" customHeight="1">
      <c r="B159" s="132"/>
      <c r="C159" s="133" t="s">
        <v>231</v>
      </c>
      <c r="D159" s="133" t="s">
        <v>146</v>
      </c>
      <c r="E159" s="134" t="s">
        <v>232</v>
      </c>
      <c r="F159" s="200" t="s">
        <v>233</v>
      </c>
      <c r="G159" s="200"/>
      <c r="H159" s="200"/>
      <c r="I159" s="200"/>
      <c r="J159" s="135" t="s">
        <v>198</v>
      </c>
      <c r="K159" s="136">
        <v>2.1259999999999999</v>
      </c>
      <c r="L159" s="201">
        <v>0</v>
      </c>
      <c r="M159" s="201"/>
      <c r="N159" s="201">
        <f t="shared" si="10"/>
        <v>0</v>
      </c>
      <c r="O159" s="201"/>
      <c r="P159" s="201"/>
      <c r="Q159" s="201"/>
      <c r="R159" s="137"/>
      <c r="T159" s="138" t="s">
        <v>5</v>
      </c>
      <c r="U159" s="40" t="s">
        <v>44</v>
      </c>
      <c r="V159" s="139">
        <v>15.231</v>
      </c>
      <c r="W159" s="139">
        <f t="shared" si="11"/>
        <v>32.381105999999996</v>
      </c>
      <c r="X159" s="139">
        <v>1.0530600000000001</v>
      </c>
      <c r="Y159" s="139">
        <f t="shared" si="12"/>
        <v>2.2388055600000003</v>
      </c>
      <c r="Z159" s="139">
        <v>0</v>
      </c>
      <c r="AA159" s="140">
        <f t="shared" si="13"/>
        <v>0</v>
      </c>
      <c r="AR159" s="17" t="s">
        <v>150</v>
      </c>
      <c r="AT159" s="17" t="s">
        <v>146</v>
      </c>
      <c r="AU159" s="17" t="s">
        <v>94</v>
      </c>
      <c r="AY159" s="17" t="s">
        <v>145</v>
      </c>
      <c r="BE159" s="141">
        <f t="shared" si="14"/>
        <v>0</v>
      </c>
      <c r="BF159" s="141">
        <f t="shared" si="15"/>
        <v>0</v>
      </c>
      <c r="BG159" s="141">
        <f t="shared" si="16"/>
        <v>0</v>
      </c>
      <c r="BH159" s="141">
        <f t="shared" si="17"/>
        <v>0</v>
      </c>
      <c r="BI159" s="141">
        <f t="shared" si="18"/>
        <v>0</v>
      </c>
      <c r="BJ159" s="17" t="s">
        <v>22</v>
      </c>
      <c r="BK159" s="141">
        <f t="shared" si="19"/>
        <v>0</v>
      </c>
      <c r="BL159" s="17" t="s">
        <v>150</v>
      </c>
      <c r="BM159" s="17" t="s">
        <v>234</v>
      </c>
    </row>
    <row r="160" spans="2:65" s="1" customFormat="1" ht="22.5" customHeight="1">
      <c r="B160" s="132"/>
      <c r="C160" s="133" t="s">
        <v>235</v>
      </c>
      <c r="D160" s="133" t="s">
        <v>146</v>
      </c>
      <c r="E160" s="134" t="s">
        <v>236</v>
      </c>
      <c r="F160" s="200" t="s">
        <v>237</v>
      </c>
      <c r="G160" s="200"/>
      <c r="H160" s="200"/>
      <c r="I160" s="200"/>
      <c r="J160" s="135" t="s">
        <v>149</v>
      </c>
      <c r="K160" s="136">
        <v>35.256999999999998</v>
      </c>
      <c r="L160" s="201">
        <v>0</v>
      </c>
      <c r="M160" s="201"/>
      <c r="N160" s="201">
        <f t="shared" si="10"/>
        <v>0</v>
      </c>
      <c r="O160" s="201"/>
      <c r="P160" s="201"/>
      <c r="Q160" s="201"/>
      <c r="R160" s="137"/>
      <c r="T160" s="138" t="s">
        <v>5</v>
      </c>
      <c r="U160" s="40" t="s">
        <v>44</v>
      </c>
      <c r="V160" s="139">
        <v>0.58399999999999996</v>
      </c>
      <c r="W160" s="139">
        <f t="shared" si="11"/>
        <v>20.590087999999998</v>
      </c>
      <c r="X160" s="139">
        <v>2.2563399999999998</v>
      </c>
      <c r="Y160" s="139">
        <f t="shared" si="12"/>
        <v>79.551779379999985</v>
      </c>
      <c r="Z160" s="139">
        <v>0</v>
      </c>
      <c r="AA160" s="140">
        <f t="shared" si="13"/>
        <v>0</v>
      </c>
      <c r="AR160" s="17" t="s">
        <v>150</v>
      </c>
      <c r="AT160" s="17" t="s">
        <v>146</v>
      </c>
      <c r="AU160" s="17" t="s">
        <v>94</v>
      </c>
      <c r="AY160" s="17" t="s">
        <v>145</v>
      </c>
      <c r="BE160" s="141">
        <f t="shared" si="14"/>
        <v>0</v>
      </c>
      <c r="BF160" s="141">
        <f t="shared" si="15"/>
        <v>0</v>
      </c>
      <c r="BG160" s="141">
        <f t="shared" si="16"/>
        <v>0</v>
      </c>
      <c r="BH160" s="141">
        <f t="shared" si="17"/>
        <v>0</v>
      </c>
      <c r="BI160" s="141">
        <f t="shared" si="18"/>
        <v>0</v>
      </c>
      <c r="BJ160" s="17" t="s">
        <v>22</v>
      </c>
      <c r="BK160" s="141">
        <f t="shared" si="19"/>
        <v>0</v>
      </c>
      <c r="BL160" s="17" t="s">
        <v>150</v>
      </c>
      <c r="BM160" s="17" t="s">
        <v>238</v>
      </c>
    </row>
    <row r="161" spans="2:65" s="1" customFormat="1" ht="31.5" customHeight="1">
      <c r="B161" s="132"/>
      <c r="C161" s="133" t="s">
        <v>239</v>
      </c>
      <c r="D161" s="133" t="s">
        <v>146</v>
      </c>
      <c r="E161" s="134" t="s">
        <v>240</v>
      </c>
      <c r="F161" s="200" t="s">
        <v>241</v>
      </c>
      <c r="G161" s="200"/>
      <c r="H161" s="200"/>
      <c r="I161" s="200"/>
      <c r="J161" s="135" t="s">
        <v>203</v>
      </c>
      <c r="K161" s="136">
        <v>147.999</v>
      </c>
      <c r="L161" s="201">
        <v>0</v>
      </c>
      <c r="M161" s="201"/>
      <c r="N161" s="201">
        <f t="shared" si="10"/>
        <v>0</v>
      </c>
      <c r="O161" s="201"/>
      <c r="P161" s="201"/>
      <c r="Q161" s="201"/>
      <c r="R161" s="137"/>
      <c r="T161" s="138" t="s">
        <v>5</v>
      </c>
      <c r="U161" s="40" t="s">
        <v>44</v>
      </c>
      <c r="V161" s="139">
        <v>0.53100000000000003</v>
      </c>
      <c r="W161" s="139">
        <f t="shared" si="11"/>
        <v>78.587468999999999</v>
      </c>
      <c r="X161" s="139">
        <v>0.34661999999999998</v>
      </c>
      <c r="Y161" s="139">
        <f t="shared" si="12"/>
        <v>51.299413379999997</v>
      </c>
      <c r="Z161" s="139">
        <v>0</v>
      </c>
      <c r="AA161" s="140">
        <f t="shared" si="13"/>
        <v>0</v>
      </c>
      <c r="AR161" s="17" t="s">
        <v>150</v>
      </c>
      <c r="AT161" s="17" t="s">
        <v>146</v>
      </c>
      <c r="AU161" s="17" t="s">
        <v>94</v>
      </c>
      <c r="AY161" s="17" t="s">
        <v>145</v>
      </c>
      <c r="BE161" s="141">
        <f t="shared" si="14"/>
        <v>0</v>
      </c>
      <c r="BF161" s="141">
        <f t="shared" si="15"/>
        <v>0</v>
      </c>
      <c r="BG161" s="141">
        <f t="shared" si="16"/>
        <v>0</v>
      </c>
      <c r="BH161" s="141">
        <f t="shared" si="17"/>
        <v>0</v>
      </c>
      <c r="BI161" s="141">
        <f t="shared" si="18"/>
        <v>0</v>
      </c>
      <c r="BJ161" s="17" t="s">
        <v>22</v>
      </c>
      <c r="BK161" s="141">
        <f t="shared" si="19"/>
        <v>0</v>
      </c>
      <c r="BL161" s="17" t="s">
        <v>150</v>
      </c>
      <c r="BM161" s="17" t="s">
        <v>242</v>
      </c>
    </row>
    <row r="162" spans="2:65" s="1" customFormat="1" ht="31.5" customHeight="1">
      <c r="B162" s="132"/>
      <c r="C162" s="133" t="s">
        <v>243</v>
      </c>
      <c r="D162" s="133" t="s">
        <v>146</v>
      </c>
      <c r="E162" s="134" t="s">
        <v>244</v>
      </c>
      <c r="F162" s="200" t="s">
        <v>245</v>
      </c>
      <c r="G162" s="200"/>
      <c r="H162" s="200"/>
      <c r="I162" s="200"/>
      <c r="J162" s="135" t="s">
        <v>149</v>
      </c>
      <c r="K162" s="136">
        <v>11.364000000000001</v>
      </c>
      <c r="L162" s="201">
        <v>0</v>
      </c>
      <c r="M162" s="201"/>
      <c r="N162" s="201">
        <f t="shared" si="10"/>
        <v>0</v>
      </c>
      <c r="O162" s="201"/>
      <c r="P162" s="201"/>
      <c r="Q162" s="201"/>
      <c r="R162" s="137"/>
      <c r="T162" s="138" t="s">
        <v>5</v>
      </c>
      <c r="U162" s="40" t="s">
        <v>44</v>
      </c>
      <c r="V162" s="139">
        <v>0.71499999999999997</v>
      </c>
      <c r="W162" s="139">
        <f t="shared" si="11"/>
        <v>8.1252600000000008</v>
      </c>
      <c r="X162" s="139">
        <v>2.45329</v>
      </c>
      <c r="Y162" s="139">
        <f t="shared" si="12"/>
        <v>27.879187560000002</v>
      </c>
      <c r="Z162" s="139">
        <v>0</v>
      </c>
      <c r="AA162" s="140">
        <f t="shared" si="13"/>
        <v>0</v>
      </c>
      <c r="AR162" s="17" t="s">
        <v>150</v>
      </c>
      <c r="AT162" s="17" t="s">
        <v>146</v>
      </c>
      <c r="AU162" s="17" t="s">
        <v>94</v>
      </c>
      <c r="AY162" s="17" t="s">
        <v>145</v>
      </c>
      <c r="BE162" s="141">
        <f t="shared" si="14"/>
        <v>0</v>
      </c>
      <c r="BF162" s="141">
        <f t="shared" si="15"/>
        <v>0</v>
      </c>
      <c r="BG162" s="141">
        <f t="shared" si="16"/>
        <v>0</v>
      </c>
      <c r="BH162" s="141">
        <f t="shared" si="17"/>
        <v>0</v>
      </c>
      <c r="BI162" s="141">
        <f t="shared" si="18"/>
        <v>0</v>
      </c>
      <c r="BJ162" s="17" t="s">
        <v>22</v>
      </c>
      <c r="BK162" s="141">
        <f t="shared" si="19"/>
        <v>0</v>
      </c>
      <c r="BL162" s="17" t="s">
        <v>150</v>
      </c>
      <c r="BM162" s="17" t="s">
        <v>246</v>
      </c>
    </row>
    <row r="163" spans="2:65" s="1" customFormat="1" ht="22.5" customHeight="1">
      <c r="B163" s="132"/>
      <c r="C163" s="133" t="s">
        <v>247</v>
      </c>
      <c r="D163" s="133" t="s">
        <v>146</v>
      </c>
      <c r="E163" s="134" t="s">
        <v>248</v>
      </c>
      <c r="F163" s="200" t="s">
        <v>249</v>
      </c>
      <c r="G163" s="200"/>
      <c r="H163" s="200"/>
      <c r="I163" s="200"/>
      <c r="J163" s="135" t="s">
        <v>203</v>
      </c>
      <c r="K163" s="136">
        <v>72</v>
      </c>
      <c r="L163" s="201">
        <v>0</v>
      </c>
      <c r="M163" s="201"/>
      <c r="N163" s="201">
        <f t="shared" si="10"/>
        <v>0</v>
      </c>
      <c r="O163" s="201"/>
      <c r="P163" s="201"/>
      <c r="Q163" s="201"/>
      <c r="R163" s="137"/>
      <c r="T163" s="138" t="s">
        <v>5</v>
      </c>
      <c r="U163" s="40" t="s">
        <v>44</v>
      </c>
      <c r="V163" s="139">
        <v>0.53600000000000003</v>
      </c>
      <c r="W163" s="139">
        <f t="shared" si="11"/>
        <v>38.591999999999999</v>
      </c>
      <c r="X163" s="139">
        <v>1.09E-3</v>
      </c>
      <c r="Y163" s="139">
        <f t="shared" si="12"/>
        <v>7.8480000000000008E-2</v>
      </c>
      <c r="Z163" s="139">
        <v>0</v>
      </c>
      <c r="AA163" s="140">
        <f t="shared" si="13"/>
        <v>0</v>
      </c>
      <c r="AR163" s="17" t="s">
        <v>150</v>
      </c>
      <c r="AT163" s="17" t="s">
        <v>146</v>
      </c>
      <c r="AU163" s="17" t="s">
        <v>94</v>
      </c>
      <c r="AY163" s="17" t="s">
        <v>145</v>
      </c>
      <c r="BE163" s="141">
        <f t="shared" si="14"/>
        <v>0</v>
      </c>
      <c r="BF163" s="141">
        <f t="shared" si="15"/>
        <v>0</v>
      </c>
      <c r="BG163" s="141">
        <f t="shared" si="16"/>
        <v>0</v>
      </c>
      <c r="BH163" s="141">
        <f t="shared" si="17"/>
        <v>0</v>
      </c>
      <c r="BI163" s="141">
        <f t="shared" si="18"/>
        <v>0</v>
      </c>
      <c r="BJ163" s="17" t="s">
        <v>22</v>
      </c>
      <c r="BK163" s="141">
        <f t="shared" si="19"/>
        <v>0</v>
      </c>
      <c r="BL163" s="17" t="s">
        <v>150</v>
      </c>
      <c r="BM163" s="17" t="s">
        <v>250</v>
      </c>
    </row>
    <row r="164" spans="2:65" s="1" customFormat="1" ht="31.5" customHeight="1">
      <c r="B164" s="132"/>
      <c r="C164" s="133" t="s">
        <v>251</v>
      </c>
      <c r="D164" s="133" t="s">
        <v>146</v>
      </c>
      <c r="E164" s="134" t="s">
        <v>252</v>
      </c>
      <c r="F164" s="200" t="s">
        <v>253</v>
      </c>
      <c r="G164" s="200"/>
      <c r="H164" s="200"/>
      <c r="I164" s="200"/>
      <c r="J164" s="135" t="s">
        <v>203</v>
      </c>
      <c r="K164" s="136">
        <v>72</v>
      </c>
      <c r="L164" s="201">
        <v>0</v>
      </c>
      <c r="M164" s="201"/>
      <c r="N164" s="201">
        <f t="shared" si="10"/>
        <v>0</v>
      </c>
      <c r="O164" s="201"/>
      <c r="P164" s="201"/>
      <c r="Q164" s="201"/>
      <c r="R164" s="137"/>
      <c r="T164" s="138" t="s">
        <v>5</v>
      </c>
      <c r="U164" s="40" t="s">
        <v>44</v>
      </c>
      <c r="V164" s="139">
        <v>0.28299999999999997</v>
      </c>
      <c r="W164" s="139">
        <f t="shared" si="11"/>
        <v>20.375999999999998</v>
      </c>
      <c r="X164" s="139">
        <v>0</v>
      </c>
      <c r="Y164" s="139">
        <f t="shared" si="12"/>
        <v>0</v>
      </c>
      <c r="Z164" s="139">
        <v>0</v>
      </c>
      <c r="AA164" s="140">
        <f t="shared" si="13"/>
        <v>0</v>
      </c>
      <c r="AR164" s="17" t="s">
        <v>150</v>
      </c>
      <c r="AT164" s="17" t="s">
        <v>146</v>
      </c>
      <c r="AU164" s="17" t="s">
        <v>94</v>
      </c>
      <c r="AY164" s="17" t="s">
        <v>145</v>
      </c>
      <c r="BE164" s="141">
        <f t="shared" si="14"/>
        <v>0</v>
      </c>
      <c r="BF164" s="141">
        <f t="shared" si="15"/>
        <v>0</v>
      </c>
      <c r="BG164" s="141">
        <f t="shared" si="16"/>
        <v>0</v>
      </c>
      <c r="BH164" s="141">
        <f t="shared" si="17"/>
        <v>0</v>
      </c>
      <c r="BI164" s="141">
        <f t="shared" si="18"/>
        <v>0</v>
      </c>
      <c r="BJ164" s="17" t="s">
        <v>22</v>
      </c>
      <c r="BK164" s="141">
        <f t="shared" si="19"/>
        <v>0</v>
      </c>
      <c r="BL164" s="17" t="s">
        <v>150</v>
      </c>
      <c r="BM164" s="17" t="s">
        <v>254</v>
      </c>
    </row>
    <row r="165" spans="2:65" s="1" customFormat="1" ht="31.5" customHeight="1">
      <c r="B165" s="132"/>
      <c r="C165" s="133" t="s">
        <v>255</v>
      </c>
      <c r="D165" s="133" t="s">
        <v>146</v>
      </c>
      <c r="E165" s="134" t="s">
        <v>256</v>
      </c>
      <c r="F165" s="200" t="s">
        <v>257</v>
      </c>
      <c r="G165" s="200"/>
      <c r="H165" s="200"/>
      <c r="I165" s="200"/>
      <c r="J165" s="135" t="s">
        <v>198</v>
      </c>
      <c r="K165" s="136">
        <v>0.66600000000000004</v>
      </c>
      <c r="L165" s="201">
        <v>0</v>
      </c>
      <c r="M165" s="201"/>
      <c r="N165" s="201">
        <f t="shared" si="10"/>
        <v>0</v>
      </c>
      <c r="O165" s="201"/>
      <c r="P165" s="201"/>
      <c r="Q165" s="201"/>
      <c r="R165" s="137"/>
      <c r="T165" s="138" t="s">
        <v>5</v>
      </c>
      <c r="U165" s="40" t="s">
        <v>44</v>
      </c>
      <c r="V165" s="139">
        <v>32.51</v>
      </c>
      <c r="W165" s="139">
        <f t="shared" si="11"/>
        <v>21.65166</v>
      </c>
      <c r="X165" s="139">
        <v>1.05871</v>
      </c>
      <c r="Y165" s="139">
        <f t="shared" si="12"/>
        <v>0.70510086000000005</v>
      </c>
      <c r="Z165" s="139">
        <v>0</v>
      </c>
      <c r="AA165" s="140">
        <f t="shared" si="13"/>
        <v>0</v>
      </c>
      <c r="AR165" s="17" t="s">
        <v>150</v>
      </c>
      <c r="AT165" s="17" t="s">
        <v>146</v>
      </c>
      <c r="AU165" s="17" t="s">
        <v>94</v>
      </c>
      <c r="AY165" s="17" t="s">
        <v>145</v>
      </c>
      <c r="BE165" s="141">
        <f t="shared" si="14"/>
        <v>0</v>
      </c>
      <c r="BF165" s="141">
        <f t="shared" si="15"/>
        <v>0</v>
      </c>
      <c r="BG165" s="141">
        <f t="shared" si="16"/>
        <v>0</v>
      </c>
      <c r="BH165" s="141">
        <f t="shared" si="17"/>
        <v>0</v>
      </c>
      <c r="BI165" s="141">
        <f t="shared" si="18"/>
        <v>0</v>
      </c>
      <c r="BJ165" s="17" t="s">
        <v>22</v>
      </c>
      <c r="BK165" s="141">
        <f t="shared" si="19"/>
        <v>0</v>
      </c>
      <c r="BL165" s="17" t="s">
        <v>150</v>
      </c>
      <c r="BM165" s="17" t="s">
        <v>258</v>
      </c>
    </row>
    <row r="166" spans="2:65" s="1" customFormat="1" ht="31.5" customHeight="1">
      <c r="B166" s="132"/>
      <c r="C166" s="133" t="s">
        <v>259</v>
      </c>
      <c r="D166" s="133" t="s">
        <v>146</v>
      </c>
      <c r="E166" s="134" t="s">
        <v>260</v>
      </c>
      <c r="F166" s="200" t="s">
        <v>261</v>
      </c>
      <c r="G166" s="200"/>
      <c r="H166" s="200"/>
      <c r="I166" s="200"/>
      <c r="J166" s="135" t="s">
        <v>198</v>
      </c>
      <c r="K166" s="136">
        <v>1.0229999999999999</v>
      </c>
      <c r="L166" s="201">
        <v>0</v>
      </c>
      <c r="M166" s="201"/>
      <c r="N166" s="201">
        <f t="shared" si="10"/>
        <v>0</v>
      </c>
      <c r="O166" s="201"/>
      <c r="P166" s="201"/>
      <c r="Q166" s="201"/>
      <c r="R166" s="137"/>
      <c r="T166" s="138" t="s">
        <v>5</v>
      </c>
      <c r="U166" s="40" t="s">
        <v>44</v>
      </c>
      <c r="V166" s="139">
        <v>32.51</v>
      </c>
      <c r="W166" s="139">
        <f t="shared" si="11"/>
        <v>33.257729999999995</v>
      </c>
      <c r="X166" s="139">
        <v>1.05871</v>
      </c>
      <c r="Y166" s="139">
        <f t="shared" si="12"/>
        <v>1.0830603299999999</v>
      </c>
      <c r="Z166" s="139">
        <v>0</v>
      </c>
      <c r="AA166" s="140">
        <f t="shared" si="13"/>
        <v>0</v>
      </c>
      <c r="AR166" s="17" t="s">
        <v>150</v>
      </c>
      <c r="AT166" s="17" t="s">
        <v>146</v>
      </c>
      <c r="AU166" s="17" t="s">
        <v>94</v>
      </c>
      <c r="AY166" s="17" t="s">
        <v>145</v>
      </c>
      <c r="BE166" s="141">
        <f t="shared" si="14"/>
        <v>0</v>
      </c>
      <c r="BF166" s="141">
        <f t="shared" si="15"/>
        <v>0</v>
      </c>
      <c r="BG166" s="141">
        <f t="shared" si="16"/>
        <v>0</v>
      </c>
      <c r="BH166" s="141">
        <f t="shared" si="17"/>
        <v>0</v>
      </c>
      <c r="BI166" s="141">
        <f t="shared" si="18"/>
        <v>0</v>
      </c>
      <c r="BJ166" s="17" t="s">
        <v>22</v>
      </c>
      <c r="BK166" s="141">
        <f t="shared" si="19"/>
        <v>0</v>
      </c>
      <c r="BL166" s="17" t="s">
        <v>150</v>
      </c>
      <c r="BM166" s="17" t="s">
        <v>262</v>
      </c>
    </row>
    <row r="167" spans="2:65" s="9" customFormat="1" ht="29.85" customHeight="1">
      <c r="B167" s="121"/>
      <c r="C167" s="122"/>
      <c r="D167" s="131" t="s">
        <v>106</v>
      </c>
      <c r="E167" s="131"/>
      <c r="F167" s="131"/>
      <c r="G167" s="131"/>
      <c r="H167" s="131"/>
      <c r="I167" s="131"/>
      <c r="J167" s="131"/>
      <c r="K167" s="131"/>
      <c r="L167" s="131"/>
      <c r="M167" s="131"/>
      <c r="N167" s="204">
        <f>BK167</f>
        <v>0</v>
      </c>
      <c r="O167" s="205"/>
      <c r="P167" s="205"/>
      <c r="Q167" s="205"/>
      <c r="R167" s="124"/>
      <c r="T167" s="125"/>
      <c r="U167" s="122"/>
      <c r="V167" s="122"/>
      <c r="W167" s="126">
        <f>SUM(W168:W190)</f>
        <v>441.72668600000009</v>
      </c>
      <c r="X167" s="122"/>
      <c r="Y167" s="126">
        <f>SUM(Y168:Y190)</f>
        <v>116.36793865</v>
      </c>
      <c r="Z167" s="122"/>
      <c r="AA167" s="127">
        <f>SUM(AA168:AA190)</f>
        <v>0</v>
      </c>
      <c r="AR167" s="128" t="s">
        <v>22</v>
      </c>
      <c r="AT167" s="129" t="s">
        <v>78</v>
      </c>
      <c r="AU167" s="129" t="s">
        <v>22</v>
      </c>
      <c r="AY167" s="128" t="s">
        <v>145</v>
      </c>
      <c r="BK167" s="130">
        <f>SUM(BK168:BK190)</f>
        <v>0</v>
      </c>
    </row>
    <row r="168" spans="2:65" s="1" customFormat="1" ht="44.25" customHeight="1">
      <c r="B168" s="132"/>
      <c r="C168" s="133" t="s">
        <v>263</v>
      </c>
      <c r="D168" s="133" t="s">
        <v>146</v>
      </c>
      <c r="E168" s="134" t="s">
        <v>264</v>
      </c>
      <c r="F168" s="200" t="s">
        <v>265</v>
      </c>
      <c r="G168" s="200"/>
      <c r="H168" s="200"/>
      <c r="I168" s="200"/>
      <c r="J168" s="135" t="s">
        <v>203</v>
      </c>
      <c r="K168" s="136">
        <v>9.8000000000000007</v>
      </c>
      <c r="L168" s="201">
        <v>0</v>
      </c>
      <c r="M168" s="201"/>
      <c r="N168" s="201">
        <f t="shared" ref="N168:N190" si="20">ROUND(L168*K168,2)</f>
        <v>0</v>
      </c>
      <c r="O168" s="201"/>
      <c r="P168" s="201"/>
      <c r="Q168" s="201"/>
      <c r="R168" s="137"/>
      <c r="T168" s="138" t="s">
        <v>5</v>
      </c>
      <c r="U168" s="40" t="s">
        <v>44</v>
      </c>
      <c r="V168" s="139">
        <v>0.61699999999999999</v>
      </c>
      <c r="W168" s="139">
        <f t="shared" ref="W168:W190" si="21">V168*K168</f>
        <v>6.0466000000000006</v>
      </c>
      <c r="X168" s="139">
        <v>0.34661999999999998</v>
      </c>
      <c r="Y168" s="139">
        <f t="shared" ref="Y168:Y190" si="22">X168*K168</f>
        <v>3.3968760000000002</v>
      </c>
      <c r="Z168" s="139">
        <v>0</v>
      </c>
      <c r="AA168" s="140">
        <f t="shared" ref="AA168:AA190" si="23">Z168*K168</f>
        <v>0</v>
      </c>
      <c r="AR168" s="17" t="s">
        <v>150</v>
      </c>
      <c r="AT168" s="17" t="s">
        <v>146</v>
      </c>
      <c r="AU168" s="17" t="s">
        <v>94</v>
      </c>
      <c r="AY168" s="17" t="s">
        <v>145</v>
      </c>
      <c r="BE168" s="141">
        <f t="shared" ref="BE168:BE190" si="24">IF(U168="základní",N168,0)</f>
        <v>0</v>
      </c>
      <c r="BF168" s="141">
        <f t="shared" ref="BF168:BF190" si="25">IF(U168="snížená",N168,0)</f>
        <v>0</v>
      </c>
      <c r="BG168" s="141">
        <f t="shared" ref="BG168:BG190" si="26">IF(U168="zákl. přenesená",N168,0)</f>
        <v>0</v>
      </c>
      <c r="BH168" s="141">
        <f t="shared" ref="BH168:BH190" si="27">IF(U168="sníž. přenesená",N168,0)</f>
        <v>0</v>
      </c>
      <c r="BI168" s="141">
        <f t="shared" ref="BI168:BI190" si="28">IF(U168="nulová",N168,0)</f>
        <v>0</v>
      </c>
      <c r="BJ168" s="17" t="s">
        <v>22</v>
      </c>
      <c r="BK168" s="141">
        <f t="shared" ref="BK168:BK190" si="29">ROUND(L168*K168,2)</f>
        <v>0</v>
      </c>
      <c r="BL168" s="17" t="s">
        <v>150</v>
      </c>
      <c r="BM168" s="17" t="s">
        <v>266</v>
      </c>
    </row>
    <row r="169" spans="2:65" s="1" customFormat="1" ht="44.25" customHeight="1">
      <c r="B169" s="132"/>
      <c r="C169" s="133" t="s">
        <v>267</v>
      </c>
      <c r="D169" s="133" t="s">
        <v>146</v>
      </c>
      <c r="E169" s="134" t="s">
        <v>268</v>
      </c>
      <c r="F169" s="200" t="s">
        <v>269</v>
      </c>
      <c r="G169" s="200"/>
      <c r="H169" s="200"/>
      <c r="I169" s="200"/>
      <c r="J169" s="135" t="s">
        <v>203</v>
      </c>
      <c r="K169" s="136">
        <v>7.5</v>
      </c>
      <c r="L169" s="201">
        <v>0</v>
      </c>
      <c r="M169" s="201"/>
      <c r="N169" s="201">
        <f t="shared" si="20"/>
        <v>0</v>
      </c>
      <c r="O169" s="201"/>
      <c r="P169" s="201"/>
      <c r="Q169" s="201"/>
      <c r="R169" s="137"/>
      <c r="T169" s="138" t="s">
        <v>5</v>
      </c>
      <c r="U169" s="40" t="s">
        <v>44</v>
      </c>
      <c r="V169" s="139">
        <v>0.90400000000000003</v>
      </c>
      <c r="W169" s="139">
        <f t="shared" si="21"/>
        <v>6.78</v>
      </c>
      <c r="X169" s="139">
        <v>0.55291000000000001</v>
      </c>
      <c r="Y169" s="139">
        <f t="shared" si="22"/>
        <v>4.1468249999999998</v>
      </c>
      <c r="Z169" s="139">
        <v>0</v>
      </c>
      <c r="AA169" s="140">
        <f t="shared" si="23"/>
        <v>0</v>
      </c>
      <c r="AR169" s="17" t="s">
        <v>150</v>
      </c>
      <c r="AT169" s="17" t="s">
        <v>146</v>
      </c>
      <c r="AU169" s="17" t="s">
        <v>94</v>
      </c>
      <c r="AY169" s="17" t="s">
        <v>145</v>
      </c>
      <c r="BE169" s="141">
        <f t="shared" si="24"/>
        <v>0</v>
      </c>
      <c r="BF169" s="141">
        <f t="shared" si="25"/>
        <v>0</v>
      </c>
      <c r="BG169" s="141">
        <f t="shared" si="26"/>
        <v>0</v>
      </c>
      <c r="BH169" s="141">
        <f t="shared" si="27"/>
        <v>0</v>
      </c>
      <c r="BI169" s="141">
        <f t="shared" si="28"/>
        <v>0</v>
      </c>
      <c r="BJ169" s="17" t="s">
        <v>22</v>
      </c>
      <c r="BK169" s="141">
        <f t="shared" si="29"/>
        <v>0</v>
      </c>
      <c r="BL169" s="17" t="s">
        <v>150</v>
      </c>
      <c r="BM169" s="17" t="s">
        <v>270</v>
      </c>
    </row>
    <row r="170" spans="2:65" s="1" customFormat="1" ht="44.25" customHeight="1">
      <c r="B170" s="132"/>
      <c r="C170" s="133" t="s">
        <v>271</v>
      </c>
      <c r="D170" s="133" t="s">
        <v>146</v>
      </c>
      <c r="E170" s="134" t="s">
        <v>272</v>
      </c>
      <c r="F170" s="200" t="s">
        <v>273</v>
      </c>
      <c r="G170" s="200"/>
      <c r="H170" s="200"/>
      <c r="I170" s="200"/>
      <c r="J170" s="135" t="s">
        <v>203</v>
      </c>
      <c r="K170" s="136">
        <v>43.225000000000001</v>
      </c>
      <c r="L170" s="201">
        <v>0</v>
      </c>
      <c r="M170" s="201"/>
      <c r="N170" s="201">
        <f t="shared" si="20"/>
        <v>0</v>
      </c>
      <c r="O170" s="201"/>
      <c r="P170" s="201"/>
      <c r="Q170" s="201"/>
      <c r="R170" s="137"/>
      <c r="T170" s="138" t="s">
        <v>5</v>
      </c>
      <c r="U170" s="40" t="s">
        <v>44</v>
      </c>
      <c r="V170" s="139">
        <v>1.3959999999999999</v>
      </c>
      <c r="W170" s="139">
        <f t="shared" si="21"/>
        <v>60.342099999999995</v>
      </c>
      <c r="X170" s="139">
        <v>0.90802000000000005</v>
      </c>
      <c r="Y170" s="139">
        <f t="shared" si="22"/>
        <v>39.249164500000006</v>
      </c>
      <c r="Z170" s="139">
        <v>0</v>
      </c>
      <c r="AA170" s="140">
        <f t="shared" si="23"/>
        <v>0</v>
      </c>
      <c r="AR170" s="17" t="s">
        <v>150</v>
      </c>
      <c r="AT170" s="17" t="s">
        <v>146</v>
      </c>
      <c r="AU170" s="17" t="s">
        <v>94</v>
      </c>
      <c r="AY170" s="17" t="s">
        <v>145</v>
      </c>
      <c r="BE170" s="141">
        <f t="shared" si="24"/>
        <v>0</v>
      </c>
      <c r="BF170" s="141">
        <f t="shared" si="25"/>
        <v>0</v>
      </c>
      <c r="BG170" s="141">
        <f t="shared" si="26"/>
        <v>0</v>
      </c>
      <c r="BH170" s="141">
        <f t="shared" si="27"/>
        <v>0</v>
      </c>
      <c r="BI170" s="141">
        <f t="shared" si="28"/>
        <v>0</v>
      </c>
      <c r="BJ170" s="17" t="s">
        <v>22</v>
      </c>
      <c r="BK170" s="141">
        <f t="shared" si="29"/>
        <v>0</v>
      </c>
      <c r="BL170" s="17" t="s">
        <v>150</v>
      </c>
      <c r="BM170" s="17" t="s">
        <v>274</v>
      </c>
    </row>
    <row r="171" spans="2:65" s="1" customFormat="1" ht="44.25" customHeight="1">
      <c r="B171" s="132"/>
      <c r="C171" s="133" t="s">
        <v>275</v>
      </c>
      <c r="D171" s="133" t="s">
        <v>146</v>
      </c>
      <c r="E171" s="134" t="s">
        <v>276</v>
      </c>
      <c r="F171" s="200" t="s">
        <v>1061</v>
      </c>
      <c r="G171" s="200"/>
      <c r="H171" s="200"/>
      <c r="I171" s="200"/>
      <c r="J171" s="135" t="s">
        <v>203</v>
      </c>
      <c r="K171" s="136">
        <v>46.244999999999997</v>
      </c>
      <c r="L171" s="201">
        <v>0</v>
      </c>
      <c r="M171" s="201"/>
      <c r="N171" s="201">
        <f t="shared" si="20"/>
        <v>0</v>
      </c>
      <c r="O171" s="201"/>
      <c r="P171" s="201"/>
      <c r="Q171" s="201"/>
      <c r="R171" s="137"/>
      <c r="T171" s="138" t="s">
        <v>5</v>
      </c>
      <c r="U171" s="40" t="s">
        <v>44</v>
      </c>
      <c r="V171" s="139">
        <v>0.69</v>
      </c>
      <c r="W171" s="139">
        <f t="shared" si="21"/>
        <v>31.909049999999997</v>
      </c>
      <c r="X171" s="139">
        <v>0.22090000000000001</v>
      </c>
      <c r="Y171" s="139">
        <f t="shared" si="22"/>
        <v>10.2155205</v>
      </c>
      <c r="Z171" s="139">
        <v>0</v>
      </c>
      <c r="AA171" s="140">
        <f t="shared" si="23"/>
        <v>0</v>
      </c>
      <c r="AR171" s="17" t="s">
        <v>150</v>
      </c>
      <c r="AT171" s="17" t="s">
        <v>146</v>
      </c>
      <c r="AU171" s="17" t="s">
        <v>94</v>
      </c>
      <c r="AY171" s="17" t="s">
        <v>145</v>
      </c>
      <c r="BE171" s="141">
        <f t="shared" si="24"/>
        <v>0</v>
      </c>
      <c r="BF171" s="141">
        <f t="shared" si="25"/>
        <v>0</v>
      </c>
      <c r="BG171" s="141">
        <f t="shared" si="26"/>
        <v>0</v>
      </c>
      <c r="BH171" s="141">
        <f t="shared" si="27"/>
        <v>0</v>
      </c>
      <c r="BI171" s="141">
        <f t="shared" si="28"/>
        <v>0</v>
      </c>
      <c r="BJ171" s="17" t="s">
        <v>22</v>
      </c>
      <c r="BK171" s="141">
        <f t="shared" si="29"/>
        <v>0</v>
      </c>
      <c r="BL171" s="17" t="s">
        <v>150</v>
      </c>
      <c r="BM171" s="17" t="s">
        <v>277</v>
      </c>
    </row>
    <row r="172" spans="2:65" s="1" customFormat="1" ht="44.25" customHeight="1">
      <c r="B172" s="132"/>
      <c r="C172" s="133" t="s">
        <v>278</v>
      </c>
      <c r="D172" s="133" t="s">
        <v>146</v>
      </c>
      <c r="E172" s="134" t="s">
        <v>279</v>
      </c>
      <c r="F172" s="200" t="s">
        <v>1062</v>
      </c>
      <c r="G172" s="200"/>
      <c r="H172" s="200"/>
      <c r="I172" s="200"/>
      <c r="J172" s="135" t="s">
        <v>203</v>
      </c>
      <c r="K172" s="136">
        <v>6.5</v>
      </c>
      <c r="L172" s="201">
        <v>0</v>
      </c>
      <c r="M172" s="201"/>
      <c r="N172" s="201">
        <f t="shared" si="20"/>
        <v>0</v>
      </c>
      <c r="O172" s="201"/>
      <c r="P172" s="201"/>
      <c r="Q172" s="201"/>
      <c r="R172" s="137"/>
      <c r="T172" s="138" t="s">
        <v>5</v>
      </c>
      <c r="U172" s="40" t="s">
        <v>44</v>
      </c>
      <c r="V172" s="139">
        <v>0.97399999999999998</v>
      </c>
      <c r="W172" s="139">
        <f t="shared" si="21"/>
        <v>6.3309999999999995</v>
      </c>
      <c r="X172" s="139">
        <v>0.32029000000000002</v>
      </c>
      <c r="Y172" s="139">
        <f t="shared" si="22"/>
        <v>2.0818850000000002</v>
      </c>
      <c r="Z172" s="139">
        <v>0</v>
      </c>
      <c r="AA172" s="140">
        <f t="shared" si="23"/>
        <v>0</v>
      </c>
      <c r="AR172" s="17" t="s">
        <v>150</v>
      </c>
      <c r="AT172" s="17" t="s">
        <v>146</v>
      </c>
      <c r="AU172" s="17" t="s">
        <v>94</v>
      </c>
      <c r="AY172" s="17" t="s">
        <v>145</v>
      </c>
      <c r="BE172" s="141">
        <f t="shared" si="24"/>
        <v>0</v>
      </c>
      <c r="BF172" s="141">
        <f t="shared" si="25"/>
        <v>0</v>
      </c>
      <c r="BG172" s="141">
        <f t="shared" si="26"/>
        <v>0</v>
      </c>
      <c r="BH172" s="141">
        <f t="shared" si="27"/>
        <v>0</v>
      </c>
      <c r="BI172" s="141">
        <f t="shared" si="28"/>
        <v>0</v>
      </c>
      <c r="BJ172" s="17" t="s">
        <v>22</v>
      </c>
      <c r="BK172" s="141">
        <f t="shared" si="29"/>
        <v>0</v>
      </c>
      <c r="BL172" s="17" t="s">
        <v>150</v>
      </c>
      <c r="BM172" s="17" t="s">
        <v>280</v>
      </c>
    </row>
    <row r="173" spans="2:65" s="1" customFormat="1" ht="44.25" customHeight="1">
      <c r="B173" s="132"/>
      <c r="C173" s="133" t="s">
        <v>281</v>
      </c>
      <c r="D173" s="133" t="s">
        <v>146</v>
      </c>
      <c r="E173" s="134" t="s">
        <v>282</v>
      </c>
      <c r="F173" s="200" t="s">
        <v>1063</v>
      </c>
      <c r="G173" s="200"/>
      <c r="H173" s="200"/>
      <c r="I173" s="200"/>
      <c r="J173" s="135" t="s">
        <v>203</v>
      </c>
      <c r="K173" s="136">
        <v>115.845</v>
      </c>
      <c r="L173" s="201">
        <v>0</v>
      </c>
      <c r="M173" s="201"/>
      <c r="N173" s="201">
        <f t="shared" si="20"/>
        <v>0</v>
      </c>
      <c r="O173" s="201"/>
      <c r="P173" s="201"/>
      <c r="Q173" s="201"/>
      <c r="R173" s="137"/>
      <c r="T173" s="138" t="s">
        <v>5</v>
      </c>
      <c r="U173" s="40" t="s">
        <v>44</v>
      </c>
      <c r="V173" s="139">
        <v>1.0680000000000001</v>
      </c>
      <c r="W173" s="139">
        <f t="shared" si="21"/>
        <v>123.72246000000001</v>
      </c>
      <c r="X173" s="139">
        <v>0.24131</v>
      </c>
      <c r="Y173" s="139">
        <f t="shared" si="22"/>
        <v>27.954556950000001</v>
      </c>
      <c r="Z173" s="139">
        <v>0</v>
      </c>
      <c r="AA173" s="140">
        <f t="shared" si="23"/>
        <v>0</v>
      </c>
      <c r="AR173" s="17" t="s">
        <v>150</v>
      </c>
      <c r="AT173" s="17" t="s">
        <v>146</v>
      </c>
      <c r="AU173" s="17" t="s">
        <v>94</v>
      </c>
      <c r="AY173" s="17" t="s">
        <v>145</v>
      </c>
      <c r="BE173" s="141">
        <f t="shared" si="24"/>
        <v>0</v>
      </c>
      <c r="BF173" s="141">
        <f t="shared" si="25"/>
        <v>0</v>
      </c>
      <c r="BG173" s="141">
        <f t="shared" si="26"/>
        <v>0</v>
      </c>
      <c r="BH173" s="141">
        <f t="shared" si="27"/>
        <v>0</v>
      </c>
      <c r="BI173" s="141">
        <f t="shared" si="28"/>
        <v>0</v>
      </c>
      <c r="BJ173" s="17" t="s">
        <v>22</v>
      </c>
      <c r="BK173" s="141">
        <f t="shared" si="29"/>
        <v>0</v>
      </c>
      <c r="BL173" s="17" t="s">
        <v>150</v>
      </c>
      <c r="BM173" s="17" t="s">
        <v>283</v>
      </c>
    </row>
    <row r="174" spans="2:65" s="1" customFormat="1" ht="22.5" customHeight="1">
      <c r="B174" s="132"/>
      <c r="C174" s="133" t="s">
        <v>284</v>
      </c>
      <c r="D174" s="133" t="s">
        <v>146</v>
      </c>
      <c r="E174" s="134" t="s">
        <v>285</v>
      </c>
      <c r="F174" s="200" t="s">
        <v>286</v>
      </c>
      <c r="G174" s="200"/>
      <c r="H174" s="200"/>
      <c r="I174" s="200"/>
      <c r="J174" s="135" t="s">
        <v>198</v>
      </c>
      <c r="K174" s="136">
        <v>0.56299999999999994</v>
      </c>
      <c r="L174" s="201">
        <v>0</v>
      </c>
      <c r="M174" s="201"/>
      <c r="N174" s="201">
        <f t="shared" si="20"/>
        <v>0</v>
      </c>
      <c r="O174" s="201"/>
      <c r="P174" s="201"/>
      <c r="Q174" s="201"/>
      <c r="R174" s="137"/>
      <c r="T174" s="138" t="s">
        <v>5</v>
      </c>
      <c r="U174" s="40" t="s">
        <v>44</v>
      </c>
      <c r="V174" s="139">
        <v>36.738</v>
      </c>
      <c r="W174" s="139">
        <f t="shared" si="21"/>
        <v>20.683493999999996</v>
      </c>
      <c r="X174" s="139">
        <v>1.04881</v>
      </c>
      <c r="Y174" s="139">
        <f t="shared" si="22"/>
        <v>0.59048002999999993</v>
      </c>
      <c r="Z174" s="139">
        <v>0</v>
      </c>
      <c r="AA174" s="140">
        <f t="shared" si="23"/>
        <v>0</v>
      </c>
      <c r="AR174" s="17" t="s">
        <v>150</v>
      </c>
      <c r="AT174" s="17" t="s">
        <v>146</v>
      </c>
      <c r="AU174" s="17" t="s">
        <v>94</v>
      </c>
      <c r="AY174" s="17" t="s">
        <v>145</v>
      </c>
      <c r="BE174" s="141">
        <f t="shared" si="24"/>
        <v>0</v>
      </c>
      <c r="BF174" s="141">
        <f t="shared" si="25"/>
        <v>0</v>
      </c>
      <c r="BG174" s="141">
        <f t="shared" si="26"/>
        <v>0</v>
      </c>
      <c r="BH174" s="141">
        <f t="shared" si="27"/>
        <v>0</v>
      </c>
      <c r="BI174" s="141">
        <f t="shared" si="28"/>
        <v>0</v>
      </c>
      <c r="BJ174" s="17" t="s">
        <v>22</v>
      </c>
      <c r="BK174" s="141">
        <f t="shared" si="29"/>
        <v>0</v>
      </c>
      <c r="BL174" s="17" t="s">
        <v>150</v>
      </c>
      <c r="BM174" s="17" t="s">
        <v>287</v>
      </c>
    </row>
    <row r="175" spans="2:65" s="1" customFormat="1" ht="22.5" customHeight="1">
      <c r="B175" s="132"/>
      <c r="C175" s="133" t="s">
        <v>288</v>
      </c>
      <c r="D175" s="133" t="s">
        <v>146</v>
      </c>
      <c r="E175" s="134" t="s">
        <v>289</v>
      </c>
      <c r="F175" s="200" t="s">
        <v>290</v>
      </c>
      <c r="G175" s="200"/>
      <c r="H175" s="200"/>
      <c r="I175" s="200"/>
      <c r="J175" s="135" t="s">
        <v>291</v>
      </c>
      <c r="K175" s="136">
        <v>19</v>
      </c>
      <c r="L175" s="201">
        <v>0</v>
      </c>
      <c r="M175" s="201"/>
      <c r="N175" s="201">
        <f t="shared" si="20"/>
        <v>0</v>
      </c>
      <c r="O175" s="201"/>
      <c r="P175" s="201"/>
      <c r="Q175" s="201"/>
      <c r="R175" s="137"/>
      <c r="T175" s="138" t="s">
        <v>5</v>
      </c>
      <c r="U175" s="40" t="s">
        <v>44</v>
      </c>
      <c r="V175" s="139">
        <v>0.318</v>
      </c>
      <c r="W175" s="139">
        <f t="shared" si="21"/>
        <v>6.0419999999999998</v>
      </c>
      <c r="X175" s="139">
        <v>2.3210000000000001E-2</v>
      </c>
      <c r="Y175" s="139">
        <f t="shared" si="22"/>
        <v>0.44099000000000005</v>
      </c>
      <c r="Z175" s="139">
        <v>0</v>
      </c>
      <c r="AA175" s="140">
        <f t="shared" si="23"/>
        <v>0</v>
      </c>
      <c r="AR175" s="17" t="s">
        <v>150</v>
      </c>
      <c r="AT175" s="17" t="s">
        <v>146</v>
      </c>
      <c r="AU175" s="17" t="s">
        <v>94</v>
      </c>
      <c r="AY175" s="17" t="s">
        <v>145</v>
      </c>
      <c r="BE175" s="141">
        <f t="shared" si="24"/>
        <v>0</v>
      </c>
      <c r="BF175" s="141">
        <f t="shared" si="25"/>
        <v>0</v>
      </c>
      <c r="BG175" s="141">
        <f t="shared" si="26"/>
        <v>0</v>
      </c>
      <c r="BH175" s="141">
        <f t="shared" si="27"/>
        <v>0</v>
      </c>
      <c r="BI175" s="141">
        <f t="shared" si="28"/>
        <v>0</v>
      </c>
      <c r="BJ175" s="17" t="s">
        <v>22</v>
      </c>
      <c r="BK175" s="141">
        <f t="shared" si="29"/>
        <v>0</v>
      </c>
      <c r="BL175" s="17" t="s">
        <v>150</v>
      </c>
      <c r="BM175" s="17" t="s">
        <v>292</v>
      </c>
    </row>
    <row r="176" spans="2:65" s="1" customFormat="1" ht="22.5" customHeight="1">
      <c r="B176" s="132"/>
      <c r="C176" s="133" t="s">
        <v>293</v>
      </c>
      <c r="D176" s="133" t="s">
        <v>146</v>
      </c>
      <c r="E176" s="134" t="s">
        <v>294</v>
      </c>
      <c r="F176" s="200" t="s">
        <v>295</v>
      </c>
      <c r="G176" s="200"/>
      <c r="H176" s="200"/>
      <c r="I176" s="200"/>
      <c r="J176" s="135" t="s">
        <v>291</v>
      </c>
      <c r="K176" s="136">
        <v>4</v>
      </c>
      <c r="L176" s="201">
        <v>0</v>
      </c>
      <c r="M176" s="201"/>
      <c r="N176" s="201">
        <f t="shared" si="20"/>
        <v>0</v>
      </c>
      <c r="O176" s="201"/>
      <c r="P176" s="201"/>
      <c r="Q176" s="201"/>
      <c r="R176" s="137"/>
      <c r="T176" s="138" t="s">
        <v>5</v>
      </c>
      <c r="U176" s="40" t="s">
        <v>44</v>
      </c>
      <c r="V176" s="139">
        <v>0.45500000000000002</v>
      </c>
      <c r="W176" s="139">
        <f t="shared" si="21"/>
        <v>1.82</v>
      </c>
      <c r="X176" s="139">
        <v>4.1309999999999999E-2</v>
      </c>
      <c r="Y176" s="139">
        <f t="shared" si="22"/>
        <v>0.16524</v>
      </c>
      <c r="Z176" s="139">
        <v>0</v>
      </c>
      <c r="AA176" s="140">
        <f t="shared" si="23"/>
        <v>0</v>
      </c>
      <c r="AR176" s="17" t="s">
        <v>150</v>
      </c>
      <c r="AT176" s="17" t="s">
        <v>146</v>
      </c>
      <c r="AU176" s="17" t="s">
        <v>94</v>
      </c>
      <c r="AY176" s="17" t="s">
        <v>145</v>
      </c>
      <c r="BE176" s="141">
        <f t="shared" si="24"/>
        <v>0</v>
      </c>
      <c r="BF176" s="141">
        <f t="shared" si="25"/>
        <v>0</v>
      </c>
      <c r="BG176" s="141">
        <f t="shared" si="26"/>
        <v>0</v>
      </c>
      <c r="BH176" s="141">
        <f t="shared" si="27"/>
        <v>0</v>
      </c>
      <c r="BI176" s="141">
        <f t="shared" si="28"/>
        <v>0</v>
      </c>
      <c r="BJ176" s="17" t="s">
        <v>22</v>
      </c>
      <c r="BK176" s="141">
        <f t="shared" si="29"/>
        <v>0</v>
      </c>
      <c r="BL176" s="17" t="s">
        <v>150</v>
      </c>
      <c r="BM176" s="17" t="s">
        <v>296</v>
      </c>
    </row>
    <row r="177" spans="2:65" s="1" customFormat="1" ht="22.5" customHeight="1">
      <c r="B177" s="132"/>
      <c r="C177" s="133" t="s">
        <v>297</v>
      </c>
      <c r="D177" s="133" t="s">
        <v>146</v>
      </c>
      <c r="E177" s="134" t="s">
        <v>298</v>
      </c>
      <c r="F177" s="200" t="s">
        <v>299</v>
      </c>
      <c r="G177" s="200"/>
      <c r="H177" s="200"/>
      <c r="I177" s="200"/>
      <c r="J177" s="135" t="s">
        <v>291</v>
      </c>
      <c r="K177" s="136">
        <v>10</v>
      </c>
      <c r="L177" s="201">
        <v>0</v>
      </c>
      <c r="M177" s="201"/>
      <c r="N177" s="201">
        <f t="shared" si="20"/>
        <v>0</v>
      </c>
      <c r="O177" s="201"/>
      <c r="P177" s="201"/>
      <c r="Q177" s="201"/>
      <c r="R177" s="137"/>
      <c r="T177" s="138" t="s">
        <v>5</v>
      </c>
      <c r="U177" s="40" t="s">
        <v>44</v>
      </c>
      <c r="V177" s="139">
        <v>0.253</v>
      </c>
      <c r="W177" s="139">
        <f t="shared" si="21"/>
        <v>2.5300000000000002</v>
      </c>
      <c r="X177" s="139">
        <v>4.6449999999999998E-2</v>
      </c>
      <c r="Y177" s="139">
        <f t="shared" si="22"/>
        <v>0.46449999999999997</v>
      </c>
      <c r="Z177" s="139">
        <v>0</v>
      </c>
      <c r="AA177" s="140">
        <f t="shared" si="23"/>
        <v>0</v>
      </c>
      <c r="AR177" s="17" t="s">
        <v>150</v>
      </c>
      <c r="AT177" s="17" t="s">
        <v>146</v>
      </c>
      <c r="AU177" s="17" t="s">
        <v>94</v>
      </c>
      <c r="AY177" s="17" t="s">
        <v>145</v>
      </c>
      <c r="BE177" s="141">
        <f t="shared" si="24"/>
        <v>0</v>
      </c>
      <c r="BF177" s="141">
        <f t="shared" si="25"/>
        <v>0</v>
      </c>
      <c r="BG177" s="141">
        <f t="shared" si="26"/>
        <v>0</v>
      </c>
      <c r="BH177" s="141">
        <f t="shared" si="27"/>
        <v>0</v>
      </c>
      <c r="BI177" s="141">
        <f t="shared" si="28"/>
        <v>0</v>
      </c>
      <c r="BJ177" s="17" t="s">
        <v>22</v>
      </c>
      <c r="BK177" s="141">
        <f t="shared" si="29"/>
        <v>0</v>
      </c>
      <c r="BL177" s="17" t="s">
        <v>150</v>
      </c>
      <c r="BM177" s="17" t="s">
        <v>300</v>
      </c>
    </row>
    <row r="178" spans="2:65" s="1" customFormat="1" ht="22.5" customHeight="1">
      <c r="B178" s="132"/>
      <c r="C178" s="133" t="s">
        <v>301</v>
      </c>
      <c r="D178" s="133" t="s">
        <v>146</v>
      </c>
      <c r="E178" s="134" t="s">
        <v>302</v>
      </c>
      <c r="F178" s="200" t="s">
        <v>303</v>
      </c>
      <c r="G178" s="200"/>
      <c r="H178" s="200"/>
      <c r="I178" s="200"/>
      <c r="J178" s="135" t="s">
        <v>291</v>
      </c>
      <c r="K178" s="136">
        <v>3</v>
      </c>
      <c r="L178" s="201">
        <v>0</v>
      </c>
      <c r="M178" s="201"/>
      <c r="N178" s="201">
        <f t="shared" si="20"/>
        <v>0</v>
      </c>
      <c r="O178" s="201"/>
      <c r="P178" s="201"/>
      <c r="Q178" s="201"/>
      <c r="R178" s="137"/>
      <c r="T178" s="138" t="s">
        <v>5</v>
      </c>
      <c r="U178" s="40" t="s">
        <v>44</v>
      </c>
      <c r="V178" s="139">
        <v>0.3</v>
      </c>
      <c r="W178" s="139">
        <f t="shared" si="21"/>
        <v>0.89999999999999991</v>
      </c>
      <c r="X178" s="139">
        <v>7.4289999999999995E-2</v>
      </c>
      <c r="Y178" s="139">
        <f t="shared" si="22"/>
        <v>0.22286999999999998</v>
      </c>
      <c r="Z178" s="139">
        <v>0</v>
      </c>
      <c r="AA178" s="140">
        <f t="shared" si="23"/>
        <v>0</v>
      </c>
      <c r="AR178" s="17" t="s">
        <v>150</v>
      </c>
      <c r="AT178" s="17" t="s">
        <v>146</v>
      </c>
      <c r="AU178" s="17" t="s">
        <v>94</v>
      </c>
      <c r="AY178" s="17" t="s">
        <v>145</v>
      </c>
      <c r="BE178" s="141">
        <f t="shared" si="24"/>
        <v>0</v>
      </c>
      <c r="BF178" s="141">
        <f t="shared" si="25"/>
        <v>0</v>
      </c>
      <c r="BG178" s="141">
        <f t="shared" si="26"/>
        <v>0</v>
      </c>
      <c r="BH178" s="141">
        <f t="shared" si="27"/>
        <v>0</v>
      </c>
      <c r="BI178" s="141">
        <f t="shared" si="28"/>
        <v>0</v>
      </c>
      <c r="BJ178" s="17" t="s">
        <v>22</v>
      </c>
      <c r="BK178" s="141">
        <f t="shared" si="29"/>
        <v>0</v>
      </c>
      <c r="BL178" s="17" t="s">
        <v>150</v>
      </c>
      <c r="BM178" s="17" t="s">
        <v>304</v>
      </c>
    </row>
    <row r="179" spans="2:65" s="1" customFormat="1" ht="22.5" customHeight="1">
      <c r="B179" s="132"/>
      <c r="C179" s="133" t="s">
        <v>305</v>
      </c>
      <c r="D179" s="133" t="s">
        <v>146</v>
      </c>
      <c r="E179" s="134" t="s">
        <v>306</v>
      </c>
      <c r="F179" s="200" t="s">
        <v>307</v>
      </c>
      <c r="G179" s="200"/>
      <c r="H179" s="200"/>
      <c r="I179" s="200"/>
      <c r="J179" s="135" t="s">
        <v>291</v>
      </c>
      <c r="K179" s="136">
        <v>11</v>
      </c>
      <c r="L179" s="201">
        <v>0</v>
      </c>
      <c r="M179" s="201"/>
      <c r="N179" s="201">
        <f t="shared" si="20"/>
        <v>0</v>
      </c>
      <c r="O179" s="201"/>
      <c r="P179" s="201"/>
      <c r="Q179" s="201"/>
      <c r="R179" s="137"/>
      <c r="T179" s="138" t="s">
        <v>5</v>
      </c>
      <c r="U179" s="40" t="s">
        <v>44</v>
      </c>
      <c r="V179" s="139">
        <v>0.35</v>
      </c>
      <c r="W179" s="139">
        <f t="shared" si="21"/>
        <v>3.8499999999999996</v>
      </c>
      <c r="X179" s="139">
        <v>8.3470000000000003E-2</v>
      </c>
      <c r="Y179" s="139">
        <f t="shared" si="22"/>
        <v>0.91817000000000004</v>
      </c>
      <c r="Z179" s="139">
        <v>0</v>
      </c>
      <c r="AA179" s="140">
        <f t="shared" si="23"/>
        <v>0</v>
      </c>
      <c r="AR179" s="17" t="s">
        <v>150</v>
      </c>
      <c r="AT179" s="17" t="s">
        <v>146</v>
      </c>
      <c r="AU179" s="17" t="s">
        <v>94</v>
      </c>
      <c r="AY179" s="17" t="s">
        <v>145</v>
      </c>
      <c r="BE179" s="141">
        <f t="shared" si="24"/>
        <v>0</v>
      </c>
      <c r="BF179" s="141">
        <f t="shared" si="25"/>
        <v>0</v>
      </c>
      <c r="BG179" s="141">
        <f t="shared" si="26"/>
        <v>0</v>
      </c>
      <c r="BH179" s="141">
        <f t="shared" si="27"/>
        <v>0</v>
      </c>
      <c r="BI179" s="141">
        <f t="shared" si="28"/>
        <v>0</v>
      </c>
      <c r="BJ179" s="17" t="s">
        <v>22</v>
      </c>
      <c r="BK179" s="141">
        <f t="shared" si="29"/>
        <v>0</v>
      </c>
      <c r="BL179" s="17" t="s">
        <v>150</v>
      </c>
      <c r="BM179" s="17" t="s">
        <v>308</v>
      </c>
    </row>
    <row r="180" spans="2:65" s="1" customFormat="1" ht="22.5" customHeight="1">
      <c r="B180" s="132"/>
      <c r="C180" s="133" t="s">
        <v>309</v>
      </c>
      <c r="D180" s="133" t="s">
        <v>146</v>
      </c>
      <c r="E180" s="134" t="s">
        <v>310</v>
      </c>
      <c r="F180" s="200" t="s">
        <v>311</v>
      </c>
      <c r="G180" s="200"/>
      <c r="H180" s="200"/>
      <c r="I180" s="200"/>
      <c r="J180" s="135" t="s">
        <v>158</v>
      </c>
      <c r="K180" s="136">
        <v>1</v>
      </c>
      <c r="L180" s="201">
        <v>0</v>
      </c>
      <c r="M180" s="201"/>
      <c r="N180" s="201">
        <f t="shared" si="20"/>
        <v>0</v>
      </c>
      <c r="O180" s="201"/>
      <c r="P180" s="201"/>
      <c r="Q180" s="201"/>
      <c r="R180" s="137"/>
      <c r="T180" s="138" t="s">
        <v>5</v>
      </c>
      <c r="U180" s="40" t="s">
        <v>44</v>
      </c>
      <c r="V180" s="139">
        <v>0.73599999999999999</v>
      </c>
      <c r="W180" s="139">
        <f t="shared" si="21"/>
        <v>0.73599999999999999</v>
      </c>
      <c r="X180" s="139">
        <v>0.11669</v>
      </c>
      <c r="Y180" s="139">
        <f t="shared" si="22"/>
        <v>0.11669</v>
      </c>
      <c r="Z180" s="139">
        <v>0</v>
      </c>
      <c r="AA180" s="140">
        <f t="shared" si="23"/>
        <v>0</v>
      </c>
      <c r="AR180" s="17" t="s">
        <v>150</v>
      </c>
      <c r="AT180" s="17" t="s">
        <v>146</v>
      </c>
      <c r="AU180" s="17" t="s">
        <v>94</v>
      </c>
      <c r="AY180" s="17" t="s">
        <v>145</v>
      </c>
      <c r="BE180" s="141">
        <f t="shared" si="24"/>
        <v>0</v>
      </c>
      <c r="BF180" s="141">
        <f t="shared" si="25"/>
        <v>0</v>
      </c>
      <c r="BG180" s="141">
        <f t="shared" si="26"/>
        <v>0</v>
      </c>
      <c r="BH180" s="141">
        <f t="shared" si="27"/>
        <v>0</v>
      </c>
      <c r="BI180" s="141">
        <f t="shared" si="28"/>
        <v>0</v>
      </c>
      <c r="BJ180" s="17" t="s">
        <v>22</v>
      </c>
      <c r="BK180" s="141">
        <f t="shared" si="29"/>
        <v>0</v>
      </c>
      <c r="BL180" s="17" t="s">
        <v>150</v>
      </c>
      <c r="BM180" s="17" t="s">
        <v>312</v>
      </c>
    </row>
    <row r="181" spans="2:65" s="1" customFormat="1" ht="44.25" customHeight="1">
      <c r="B181" s="132"/>
      <c r="C181" s="133" t="s">
        <v>313</v>
      </c>
      <c r="D181" s="133" t="s">
        <v>146</v>
      </c>
      <c r="E181" s="134" t="s">
        <v>314</v>
      </c>
      <c r="F181" s="200" t="s">
        <v>1064</v>
      </c>
      <c r="G181" s="200"/>
      <c r="H181" s="200"/>
      <c r="I181" s="200"/>
      <c r="J181" s="135" t="s">
        <v>203</v>
      </c>
      <c r="K181" s="136">
        <v>3.9950000000000001</v>
      </c>
      <c r="L181" s="201">
        <v>0</v>
      </c>
      <c r="M181" s="201"/>
      <c r="N181" s="201">
        <f t="shared" si="20"/>
        <v>0</v>
      </c>
      <c r="O181" s="201"/>
      <c r="P181" s="201"/>
      <c r="Q181" s="201"/>
      <c r="R181" s="137"/>
      <c r="T181" s="138" t="s">
        <v>5</v>
      </c>
      <c r="U181" s="40" t="s">
        <v>44</v>
      </c>
      <c r="V181" s="139">
        <v>1.0860000000000001</v>
      </c>
      <c r="W181" s="139">
        <f t="shared" si="21"/>
        <v>4.3385700000000007</v>
      </c>
      <c r="X181" s="139">
        <v>0.30313000000000001</v>
      </c>
      <c r="Y181" s="139">
        <f t="shared" si="22"/>
        <v>1.2110043500000001</v>
      </c>
      <c r="Z181" s="139">
        <v>0</v>
      </c>
      <c r="AA181" s="140">
        <f t="shared" si="23"/>
        <v>0</v>
      </c>
      <c r="AR181" s="17" t="s">
        <v>150</v>
      </c>
      <c r="AT181" s="17" t="s">
        <v>146</v>
      </c>
      <c r="AU181" s="17" t="s">
        <v>94</v>
      </c>
      <c r="AY181" s="17" t="s">
        <v>145</v>
      </c>
      <c r="BE181" s="141">
        <f t="shared" si="24"/>
        <v>0</v>
      </c>
      <c r="BF181" s="141">
        <f t="shared" si="25"/>
        <v>0</v>
      </c>
      <c r="BG181" s="141">
        <f t="shared" si="26"/>
        <v>0</v>
      </c>
      <c r="BH181" s="141">
        <f t="shared" si="27"/>
        <v>0</v>
      </c>
      <c r="BI181" s="141">
        <f t="shared" si="28"/>
        <v>0</v>
      </c>
      <c r="BJ181" s="17" t="s">
        <v>22</v>
      </c>
      <c r="BK181" s="141">
        <f t="shared" si="29"/>
        <v>0</v>
      </c>
      <c r="BL181" s="17" t="s">
        <v>150</v>
      </c>
      <c r="BM181" s="17" t="s">
        <v>315</v>
      </c>
    </row>
    <row r="182" spans="2:65" s="1" customFormat="1" ht="22.5" customHeight="1">
      <c r="B182" s="132"/>
      <c r="C182" s="133" t="s">
        <v>316</v>
      </c>
      <c r="D182" s="133" t="s">
        <v>146</v>
      </c>
      <c r="E182" s="134" t="s">
        <v>317</v>
      </c>
      <c r="F182" s="200" t="s">
        <v>318</v>
      </c>
      <c r="G182" s="200"/>
      <c r="H182" s="200"/>
      <c r="I182" s="200"/>
      <c r="J182" s="135" t="s">
        <v>203</v>
      </c>
      <c r="K182" s="136">
        <v>28.7</v>
      </c>
      <c r="L182" s="201">
        <v>0</v>
      </c>
      <c r="M182" s="201"/>
      <c r="N182" s="201">
        <f t="shared" si="20"/>
        <v>0</v>
      </c>
      <c r="O182" s="201"/>
      <c r="P182" s="201"/>
      <c r="Q182" s="201"/>
      <c r="R182" s="137"/>
      <c r="T182" s="138" t="s">
        <v>5</v>
      </c>
      <c r="U182" s="40" t="s">
        <v>44</v>
      </c>
      <c r="V182" s="139">
        <v>1.593</v>
      </c>
      <c r="W182" s="139">
        <f t="shared" si="21"/>
        <v>45.719099999999997</v>
      </c>
      <c r="X182" s="139">
        <v>0.27500000000000002</v>
      </c>
      <c r="Y182" s="139">
        <f t="shared" si="22"/>
        <v>7.8925000000000001</v>
      </c>
      <c r="Z182" s="139">
        <v>0</v>
      </c>
      <c r="AA182" s="140">
        <f t="shared" si="23"/>
        <v>0</v>
      </c>
      <c r="AR182" s="17" t="s">
        <v>150</v>
      </c>
      <c r="AT182" s="17" t="s">
        <v>146</v>
      </c>
      <c r="AU182" s="17" t="s">
        <v>94</v>
      </c>
      <c r="AY182" s="17" t="s">
        <v>145</v>
      </c>
      <c r="BE182" s="141">
        <f t="shared" si="24"/>
        <v>0</v>
      </c>
      <c r="BF182" s="141">
        <f t="shared" si="25"/>
        <v>0</v>
      </c>
      <c r="BG182" s="141">
        <f t="shared" si="26"/>
        <v>0</v>
      </c>
      <c r="BH182" s="141">
        <f t="shared" si="27"/>
        <v>0</v>
      </c>
      <c r="BI182" s="141">
        <f t="shared" si="28"/>
        <v>0</v>
      </c>
      <c r="BJ182" s="17" t="s">
        <v>22</v>
      </c>
      <c r="BK182" s="141">
        <f t="shared" si="29"/>
        <v>0</v>
      </c>
      <c r="BL182" s="17" t="s">
        <v>150</v>
      </c>
      <c r="BM182" s="17" t="s">
        <v>319</v>
      </c>
    </row>
    <row r="183" spans="2:65" s="1" customFormat="1" ht="82.5" customHeight="1">
      <c r="B183" s="132"/>
      <c r="C183" s="133" t="s">
        <v>320</v>
      </c>
      <c r="D183" s="133" t="s">
        <v>146</v>
      </c>
      <c r="E183" s="134" t="s">
        <v>321</v>
      </c>
      <c r="F183" s="200" t="s">
        <v>322</v>
      </c>
      <c r="G183" s="200"/>
      <c r="H183" s="200"/>
      <c r="I183" s="200"/>
      <c r="J183" s="135" t="s">
        <v>158</v>
      </c>
      <c r="K183" s="136">
        <v>1</v>
      </c>
      <c r="L183" s="201">
        <v>0</v>
      </c>
      <c r="M183" s="201"/>
      <c r="N183" s="201">
        <f t="shared" si="20"/>
        <v>0</v>
      </c>
      <c r="O183" s="201"/>
      <c r="P183" s="201"/>
      <c r="Q183" s="201"/>
      <c r="R183" s="137"/>
      <c r="T183" s="138" t="s">
        <v>5</v>
      </c>
      <c r="U183" s="40" t="s">
        <v>44</v>
      </c>
      <c r="V183" s="139">
        <v>1.593</v>
      </c>
      <c r="W183" s="139">
        <f t="shared" si="21"/>
        <v>1.593</v>
      </c>
      <c r="X183" s="139">
        <v>0</v>
      </c>
      <c r="Y183" s="139">
        <f t="shared" si="22"/>
        <v>0</v>
      </c>
      <c r="Z183" s="139">
        <v>0</v>
      </c>
      <c r="AA183" s="140">
        <f t="shared" si="23"/>
        <v>0</v>
      </c>
      <c r="AR183" s="17" t="s">
        <v>150</v>
      </c>
      <c r="AT183" s="17" t="s">
        <v>146</v>
      </c>
      <c r="AU183" s="17" t="s">
        <v>94</v>
      </c>
      <c r="AY183" s="17" t="s">
        <v>145</v>
      </c>
      <c r="BE183" s="141">
        <f t="shared" si="24"/>
        <v>0</v>
      </c>
      <c r="BF183" s="141">
        <f t="shared" si="25"/>
        <v>0</v>
      </c>
      <c r="BG183" s="141">
        <f t="shared" si="26"/>
        <v>0</v>
      </c>
      <c r="BH183" s="141">
        <f t="shared" si="27"/>
        <v>0</v>
      </c>
      <c r="BI183" s="141">
        <f t="shared" si="28"/>
        <v>0</v>
      </c>
      <c r="BJ183" s="17" t="s">
        <v>22</v>
      </c>
      <c r="BK183" s="141">
        <f t="shared" si="29"/>
        <v>0</v>
      </c>
      <c r="BL183" s="17" t="s">
        <v>150</v>
      </c>
      <c r="BM183" s="17" t="s">
        <v>323</v>
      </c>
    </row>
    <row r="184" spans="2:65" s="1" customFormat="1" ht="22.5" customHeight="1">
      <c r="B184" s="132"/>
      <c r="C184" s="133" t="s">
        <v>324</v>
      </c>
      <c r="D184" s="133" t="s">
        <v>146</v>
      </c>
      <c r="E184" s="134" t="s">
        <v>325</v>
      </c>
      <c r="F184" s="200" t="s">
        <v>326</v>
      </c>
      <c r="G184" s="200"/>
      <c r="H184" s="200"/>
      <c r="I184" s="200"/>
      <c r="J184" s="135" t="s">
        <v>158</v>
      </c>
      <c r="K184" s="136">
        <v>1</v>
      </c>
      <c r="L184" s="201">
        <v>0</v>
      </c>
      <c r="M184" s="201"/>
      <c r="N184" s="201">
        <f t="shared" si="20"/>
        <v>0</v>
      </c>
      <c r="O184" s="201"/>
      <c r="P184" s="201"/>
      <c r="Q184" s="201"/>
      <c r="R184" s="137"/>
      <c r="T184" s="138" t="s">
        <v>5</v>
      </c>
      <c r="U184" s="40" t="s">
        <v>44</v>
      </c>
      <c r="V184" s="139">
        <v>1.593</v>
      </c>
      <c r="W184" s="139">
        <f t="shared" si="21"/>
        <v>1.593</v>
      </c>
      <c r="X184" s="139">
        <v>0</v>
      </c>
      <c r="Y184" s="139">
        <f t="shared" si="22"/>
        <v>0</v>
      </c>
      <c r="Z184" s="139">
        <v>0</v>
      </c>
      <c r="AA184" s="140">
        <f t="shared" si="23"/>
        <v>0</v>
      </c>
      <c r="AR184" s="17" t="s">
        <v>150</v>
      </c>
      <c r="AT184" s="17" t="s">
        <v>146</v>
      </c>
      <c r="AU184" s="17" t="s">
        <v>94</v>
      </c>
      <c r="AY184" s="17" t="s">
        <v>145</v>
      </c>
      <c r="BE184" s="141">
        <f t="shared" si="24"/>
        <v>0</v>
      </c>
      <c r="BF184" s="141">
        <f t="shared" si="25"/>
        <v>0</v>
      </c>
      <c r="BG184" s="141">
        <f t="shared" si="26"/>
        <v>0</v>
      </c>
      <c r="BH184" s="141">
        <f t="shared" si="27"/>
        <v>0</v>
      </c>
      <c r="BI184" s="141">
        <f t="shared" si="28"/>
        <v>0</v>
      </c>
      <c r="BJ184" s="17" t="s">
        <v>22</v>
      </c>
      <c r="BK184" s="141">
        <f t="shared" si="29"/>
        <v>0</v>
      </c>
      <c r="BL184" s="17" t="s">
        <v>150</v>
      </c>
      <c r="BM184" s="17" t="s">
        <v>327</v>
      </c>
    </row>
    <row r="185" spans="2:65" s="1" customFormat="1" ht="22.5" customHeight="1">
      <c r="B185" s="132"/>
      <c r="C185" s="133" t="s">
        <v>328</v>
      </c>
      <c r="D185" s="133" t="s">
        <v>146</v>
      </c>
      <c r="E185" s="134" t="s">
        <v>329</v>
      </c>
      <c r="F185" s="200" t="s">
        <v>330</v>
      </c>
      <c r="G185" s="200"/>
      <c r="H185" s="200"/>
      <c r="I185" s="200"/>
      <c r="J185" s="135" t="s">
        <v>158</v>
      </c>
      <c r="K185" s="136">
        <v>1</v>
      </c>
      <c r="L185" s="201">
        <v>0</v>
      </c>
      <c r="M185" s="201"/>
      <c r="N185" s="201">
        <f t="shared" si="20"/>
        <v>0</v>
      </c>
      <c r="O185" s="201"/>
      <c r="P185" s="201"/>
      <c r="Q185" s="201"/>
      <c r="R185" s="137"/>
      <c r="T185" s="138" t="s">
        <v>5</v>
      </c>
      <c r="U185" s="40" t="s">
        <v>44</v>
      </c>
      <c r="V185" s="139">
        <v>1.593</v>
      </c>
      <c r="W185" s="139">
        <f t="shared" si="21"/>
        <v>1.593</v>
      </c>
      <c r="X185" s="139">
        <v>0</v>
      </c>
      <c r="Y185" s="139">
        <f t="shared" si="22"/>
        <v>0</v>
      </c>
      <c r="Z185" s="139">
        <v>0</v>
      </c>
      <c r="AA185" s="140">
        <f t="shared" si="23"/>
        <v>0</v>
      </c>
      <c r="AR185" s="17" t="s">
        <v>150</v>
      </c>
      <c r="AT185" s="17" t="s">
        <v>146</v>
      </c>
      <c r="AU185" s="17" t="s">
        <v>94</v>
      </c>
      <c r="AY185" s="17" t="s">
        <v>145</v>
      </c>
      <c r="BE185" s="141">
        <f t="shared" si="24"/>
        <v>0</v>
      </c>
      <c r="BF185" s="141">
        <f t="shared" si="25"/>
        <v>0</v>
      </c>
      <c r="BG185" s="141">
        <f t="shared" si="26"/>
        <v>0</v>
      </c>
      <c r="BH185" s="141">
        <f t="shared" si="27"/>
        <v>0</v>
      </c>
      <c r="BI185" s="141">
        <f t="shared" si="28"/>
        <v>0</v>
      </c>
      <c r="BJ185" s="17" t="s">
        <v>22</v>
      </c>
      <c r="BK185" s="141">
        <f t="shared" si="29"/>
        <v>0</v>
      </c>
      <c r="BL185" s="17" t="s">
        <v>150</v>
      </c>
      <c r="BM185" s="17" t="s">
        <v>331</v>
      </c>
    </row>
    <row r="186" spans="2:65" s="1" customFormat="1" ht="22.5" customHeight="1">
      <c r="B186" s="132"/>
      <c r="C186" s="133" t="s">
        <v>332</v>
      </c>
      <c r="D186" s="133" t="s">
        <v>146</v>
      </c>
      <c r="E186" s="134" t="s">
        <v>333</v>
      </c>
      <c r="F186" s="200" t="s">
        <v>334</v>
      </c>
      <c r="G186" s="200"/>
      <c r="H186" s="200"/>
      <c r="I186" s="200"/>
      <c r="J186" s="135" t="s">
        <v>158</v>
      </c>
      <c r="K186" s="136">
        <v>1</v>
      </c>
      <c r="L186" s="201">
        <v>0</v>
      </c>
      <c r="M186" s="201"/>
      <c r="N186" s="201">
        <f t="shared" si="20"/>
        <v>0</v>
      </c>
      <c r="O186" s="201"/>
      <c r="P186" s="201"/>
      <c r="Q186" s="201"/>
      <c r="R186" s="137"/>
      <c r="T186" s="138" t="s">
        <v>5</v>
      </c>
      <c r="U186" s="40" t="s">
        <v>44</v>
      </c>
      <c r="V186" s="139">
        <v>1.593</v>
      </c>
      <c r="W186" s="139">
        <f t="shared" si="21"/>
        <v>1.593</v>
      </c>
      <c r="X186" s="139">
        <v>0</v>
      </c>
      <c r="Y186" s="139">
        <f t="shared" si="22"/>
        <v>0</v>
      </c>
      <c r="Z186" s="139">
        <v>0</v>
      </c>
      <c r="AA186" s="140">
        <f t="shared" si="23"/>
        <v>0</v>
      </c>
      <c r="AR186" s="17" t="s">
        <v>150</v>
      </c>
      <c r="AT186" s="17" t="s">
        <v>146</v>
      </c>
      <c r="AU186" s="17" t="s">
        <v>94</v>
      </c>
      <c r="AY186" s="17" t="s">
        <v>145</v>
      </c>
      <c r="BE186" s="141">
        <f t="shared" si="24"/>
        <v>0</v>
      </c>
      <c r="BF186" s="141">
        <f t="shared" si="25"/>
        <v>0</v>
      </c>
      <c r="BG186" s="141">
        <f t="shared" si="26"/>
        <v>0</v>
      </c>
      <c r="BH186" s="141">
        <f t="shared" si="27"/>
        <v>0</v>
      </c>
      <c r="BI186" s="141">
        <f t="shared" si="28"/>
        <v>0</v>
      </c>
      <c r="BJ186" s="17" t="s">
        <v>22</v>
      </c>
      <c r="BK186" s="141">
        <f t="shared" si="29"/>
        <v>0</v>
      </c>
      <c r="BL186" s="17" t="s">
        <v>150</v>
      </c>
      <c r="BM186" s="17" t="s">
        <v>335</v>
      </c>
    </row>
    <row r="187" spans="2:65" s="1" customFormat="1" ht="22.5" customHeight="1">
      <c r="B187" s="132"/>
      <c r="C187" s="133" t="s">
        <v>336</v>
      </c>
      <c r="D187" s="133" t="s">
        <v>146</v>
      </c>
      <c r="E187" s="134" t="s">
        <v>337</v>
      </c>
      <c r="F187" s="200" t="s">
        <v>338</v>
      </c>
      <c r="G187" s="200"/>
      <c r="H187" s="200"/>
      <c r="I187" s="200"/>
      <c r="J187" s="135" t="s">
        <v>158</v>
      </c>
      <c r="K187" s="136">
        <v>1</v>
      </c>
      <c r="L187" s="201">
        <v>0</v>
      </c>
      <c r="M187" s="201"/>
      <c r="N187" s="201">
        <f t="shared" si="20"/>
        <v>0</v>
      </c>
      <c r="O187" s="201"/>
      <c r="P187" s="201"/>
      <c r="Q187" s="201"/>
      <c r="R187" s="137"/>
      <c r="T187" s="138" t="s">
        <v>5</v>
      </c>
      <c r="U187" s="40" t="s">
        <v>44</v>
      </c>
      <c r="V187" s="139">
        <v>1.593</v>
      </c>
      <c r="W187" s="139">
        <f t="shared" si="21"/>
        <v>1.593</v>
      </c>
      <c r="X187" s="139">
        <v>0</v>
      </c>
      <c r="Y187" s="139">
        <f t="shared" si="22"/>
        <v>0</v>
      </c>
      <c r="Z187" s="139">
        <v>0</v>
      </c>
      <c r="AA187" s="140">
        <f t="shared" si="23"/>
        <v>0</v>
      </c>
      <c r="AR187" s="17" t="s">
        <v>150</v>
      </c>
      <c r="AT187" s="17" t="s">
        <v>146</v>
      </c>
      <c r="AU187" s="17" t="s">
        <v>94</v>
      </c>
      <c r="AY187" s="17" t="s">
        <v>145</v>
      </c>
      <c r="BE187" s="141">
        <f t="shared" si="24"/>
        <v>0</v>
      </c>
      <c r="BF187" s="141">
        <f t="shared" si="25"/>
        <v>0</v>
      </c>
      <c r="BG187" s="141">
        <f t="shared" si="26"/>
        <v>0</v>
      </c>
      <c r="BH187" s="141">
        <f t="shared" si="27"/>
        <v>0</v>
      </c>
      <c r="BI187" s="141">
        <f t="shared" si="28"/>
        <v>0</v>
      </c>
      <c r="BJ187" s="17" t="s">
        <v>22</v>
      </c>
      <c r="BK187" s="141">
        <f t="shared" si="29"/>
        <v>0</v>
      </c>
      <c r="BL187" s="17" t="s">
        <v>150</v>
      </c>
      <c r="BM187" s="17" t="s">
        <v>339</v>
      </c>
    </row>
    <row r="188" spans="2:65" s="1" customFormat="1" ht="22.5" customHeight="1">
      <c r="B188" s="132"/>
      <c r="C188" s="133" t="s">
        <v>340</v>
      </c>
      <c r="D188" s="133" t="s">
        <v>146</v>
      </c>
      <c r="E188" s="134" t="s">
        <v>341</v>
      </c>
      <c r="F188" s="200" t="s">
        <v>342</v>
      </c>
      <c r="G188" s="200"/>
      <c r="H188" s="200"/>
      <c r="I188" s="200"/>
      <c r="J188" s="135" t="s">
        <v>162</v>
      </c>
      <c r="K188" s="136">
        <v>10.199999999999999</v>
      </c>
      <c r="L188" s="201">
        <v>0</v>
      </c>
      <c r="M188" s="201"/>
      <c r="N188" s="201">
        <f t="shared" si="20"/>
        <v>0</v>
      </c>
      <c r="O188" s="201"/>
      <c r="P188" s="201"/>
      <c r="Q188" s="201"/>
      <c r="R188" s="137"/>
      <c r="T188" s="138" t="s">
        <v>5</v>
      </c>
      <c r="U188" s="40" t="s">
        <v>44</v>
      </c>
      <c r="V188" s="139">
        <v>1.593</v>
      </c>
      <c r="W188" s="139">
        <f t="shared" si="21"/>
        <v>16.2486</v>
      </c>
      <c r="X188" s="139">
        <v>0</v>
      </c>
      <c r="Y188" s="139">
        <f t="shared" si="22"/>
        <v>0</v>
      </c>
      <c r="Z188" s="139">
        <v>0</v>
      </c>
      <c r="AA188" s="140">
        <f t="shared" si="23"/>
        <v>0</v>
      </c>
      <c r="AR188" s="17" t="s">
        <v>150</v>
      </c>
      <c r="AT188" s="17" t="s">
        <v>146</v>
      </c>
      <c r="AU188" s="17" t="s">
        <v>94</v>
      </c>
      <c r="AY188" s="17" t="s">
        <v>145</v>
      </c>
      <c r="BE188" s="141">
        <f t="shared" si="24"/>
        <v>0</v>
      </c>
      <c r="BF188" s="141">
        <f t="shared" si="25"/>
        <v>0</v>
      </c>
      <c r="BG188" s="141">
        <f t="shared" si="26"/>
        <v>0</v>
      </c>
      <c r="BH188" s="141">
        <f t="shared" si="27"/>
        <v>0</v>
      </c>
      <c r="BI188" s="141">
        <f t="shared" si="28"/>
        <v>0</v>
      </c>
      <c r="BJ188" s="17" t="s">
        <v>22</v>
      </c>
      <c r="BK188" s="141">
        <f t="shared" si="29"/>
        <v>0</v>
      </c>
      <c r="BL188" s="17" t="s">
        <v>150</v>
      </c>
      <c r="BM188" s="17" t="s">
        <v>343</v>
      </c>
    </row>
    <row r="189" spans="2:65" s="1" customFormat="1" ht="57" customHeight="1">
      <c r="B189" s="132"/>
      <c r="C189" s="133" t="s">
        <v>344</v>
      </c>
      <c r="D189" s="133" t="s">
        <v>146</v>
      </c>
      <c r="E189" s="134" t="s">
        <v>345</v>
      </c>
      <c r="F189" s="200" t="s">
        <v>346</v>
      </c>
      <c r="G189" s="200"/>
      <c r="H189" s="200"/>
      <c r="I189" s="200"/>
      <c r="J189" s="135" t="s">
        <v>158</v>
      </c>
      <c r="K189" s="136">
        <v>1</v>
      </c>
      <c r="L189" s="201">
        <v>0</v>
      </c>
      <c r="M189" s="201"/>
      <c r="N189" s="201">
        <f t="shared" si="20"/>
        <v>0</v>
      </c>
      <c r="O189" s="201"/>
      <c r="P189" s="201"/>
      <c r="Q189" s="201"/>
      <c r="R189" s="137"/>
      <c r="T189" s="138" t="s">
        <v>5</v>
      </c>
      <c r="U189" s="40" t="s">
        <v>44</v>
      </c>
      <c r="V189" s="139">
        <v>1.593</v>
      </c>
      <c r="W189" s="139">
        <f t="shared" si="21"/>
        <v>1.593</v>
      </c>
      <c r="X189" s="139">
        <v>0</v>
      </c>
      <c r="Y189" s="139">
        <f t="shared" si="22"/>
        <v>0</v>
      </c>
      <c r="Z189" s="139">
        <v>0</v>
      </c>
      <c r="AA189" s="140">
        <f t="shared" si="23"/>
        <v>0</v>
      </c>
      <c r="AR189" s="17" t="s">
        <v>150</v>
      </c>
      <c r="AT189" s="17" t="s">
        <v>146</v>
      </c>
      <c r="AU189" s="17" t="s">
        <v>94</v>
      </c>
      <c r="AY189" s="17" t="s">
        <v>145</v>
      </c>
      <c r="BE189" s="141">
        <f t="shared" si="24"/>
        <v>0</v>
      </c>
      <c r="BF189" s="141">
        <f t="shared" si="25"/>
        <v>0</v>
      </c>
      <c r="BG189" s="141">
        <f t="shared" si="26"/>
        <v>0</v>
      </c>
      <c r="BH189" s="141">
        <f t="shared" si="27"/>
        <v>0</v>
      </c>
      <c r="BI189" s="141">
        <f t="shared" si="28"/>
        <v>0</v>
      </c>
      <c r="BJ189" s="17" t="s">
        <v>22</v>
      </c>
      <c r="BK189" s="141">
        <f t="shared" si="29"/>
        <v>0</v>
      </c>
      <c r="BL189" s="17" t="s">
        <v>150</v>
      </c>
      <c r="BM189" s="17" t="s">
        <v>347</v>
      </c>
    </row>
    <row r="190" spans="2:65" s="1" customFormat="1" ht="31.5" customHeight="1">
      <c r="B190" s="132"/>
      <c r="C190" s="133" t="s">
        <v>348</v>
      </c>
      <c r="D190" s="133" t="s">
        <v>146</v>
      </c>
      <c r="E190" s="134" t="s">
        <v>349</v>
      </c>
      <c r="F190" s="200" t="s">
        <v>1065</v>
      </c>
      <c r="G190" s="200"/>
      <c r="H190" s="200"/>
      <c r="I190" s="200"/>
      <c r="J190" s="135" t="s">
        <v>203</v>
      </c>
      <c r="K190" s="136">
        <v>172.47200000000001</v>
      </c>
      <c r="L190" s="201">
        <v>0</v>
      </c>
      <c r="M190" s="201"/>
      <c r="N190" s="201">
        <f t="shared" si="20"/>
        <v>0</v>
      </c>
      <c r="O190" s="201"/>
      <c r="P190" s="201"/>
      <c r="Q190" s="201"/>
      <c r="R190" s="137"/>
      <c r="T190" s="138" t="s">
        <v>5</v>
      </c>
      <c r="U190" s="40" t="s">
        <v>44</v>
      </c>
      <c r="V190" s="139">
        <v>0.54600000000000004</v>
      </c>
      <c r="W190" s="139">
        <f t="shared" si="21"/>
        <v>94.169712000000018</v>
      </c>
      <c r="X190" s="139">
        <v>0.10031</v>
      </c>
      <c r="Y190" s="139">
        <f t="shared" si="22"/>
        <v>17.300666320000001</v>
      </c>
      <c r="Z190" s="139">
        <v>0</v>
      </c>
      <c r="AA190" s="140">
        <f t="shared" si="23"/>
        <v>0</v>
      </c>
      <c r="AR190" s="17" t="s">
        <v>150</v>
      </c>
      <c r="AT190" s="17" t="s">
        <v>146</v>
      </c>
      <c r="AU190" s="17" t="s">
        <v>94</v>
      </c>
      <c r="AY190" s="17" t="s">
        <v>145</v>
      </c>
      <c r="BE190" s="141">
        <f t="shared" si="24"/>
        <v>0</v>
      </c>
      <c r="BF190" s="141">
        <f t="shared" si="25"/>
        <v>0</v>
      </c>
      <c r="BG190" s="141">
        <f t="shared" si="26"/>
        <v>0</v>
      </c>
      <c r="BH190" s="141">
        <f t="shared" si="27"/>
        <v>0</v>
      </c>
      <c r="BI190" s="141">
        <f t="shared" si="28"/>
        <v>0</v>
      </c>
      <c r="BJ190" s="17" t="s">
        <v>22</v>
      </c>
      <c r="BK190" s="141">
        <f t="shared" si="29"/>
        <v>0</v>
      </c>
      <c r="BL190" s="17" t="s">
        <v>150</v>
      </c>
      <c r="BM190" s="17" t="s">
        <v>350</v>
      </c>
    </row>
    <row r="191" spans="2:65" s="9" customFormat="1" ht="29.85" customHeight="1">
      <c r="B191" s="121"/>
      <c r="C191" s="122"/>
      <c r="D191" s="131" t="s">
        <v>107</v>
      </c>
      <c r="E191" s="131"/>
      <c r="F191" s="131"/>
      <c r="G191" s="131"/>
      <c r="H191" s="131"/>
      <c r="I191" s="131"/>
      <c r="J191" s="131"/>
      <c r="K191" s="131"/>
      <c r="L191" s="131"/>
      <c r="M191" s="131"/>
      <c r="N191" s="204">
        <f>BK191</f>
        <v>0</v>
      </c>
      <c r="O191" s="205"/>
      <c r="P191" s="205"/>
      <c r="Q191" s="205"/>
      <c r="R191" s="124"/>
      <c r="T191" s="125"/>
      <c r="U191" s="122"/>
      <c r="V191" s="122"/>
      <c r="W191" s="126">
        <f>SUM(W192:W193)</f>
        <v>57.1584</v>
      </c>
      <c r="X191" s="122"/>
      <c r="Y191" s="126">
        <f>SUM(Y192:Y193)</f>
        <v>19.219200000000001</v>
      </c>
      <c r="Z191" s="122"/>
      <c r="AA191" s="127">
        <f>SUM(AA192:AA193)</f>
        <v>0</v>
      </c>
      <c r="AR191" s="128" t="s">
        <v>22</v>
      </c>
      <c r="AT191" s="129" t="s">
        <v>78</v>
      </c>
      <c r="AU191" s="129" t="s">
        <v>22</v>
      </c>
      <c r="AY191" s="128" t="s">
        <v>145</v>
      </c>
      <c r="BK191" s="130">
        <f>SUM(BK192:BK193)</f>
        <v>0</v>
      </c>
    </row>
    <row r="192" spans="2:65" s="1" customFormat="1" ht="31.5" customHeight="1">
      <c r="B192" s="132"/>
      <c r="C192" s="133" t="s">
        <v>351</v>
      </c>
      <c r="D192" s="133" t="s">
        <v>146</v>
      </c>
      <c r="E192" s="134" t="s">
        <v>352</v>
      </c>
      <c r="F192" s="200" t="s">
        <v>353</v>
      </c>
      <c r="G192" s="200"/>
      <c r="H192" s="200"/>
      <c r="I192" s="200"/>
      <c r="J192" s="135" t="s">
        <v>203</v>
      </c>
      <c r="K192" s="136">
        <v>62.4</v>
      </c>
      <c r="L192" s="201">
        <v>0</v>
      </c>
      <c r="M192" s="201"/>
      <c r="N192" s="201">
        <f>ROUND(L192*K192,2)</f>
        <v>0</v>
      </c>
      <c r="O192" s="201"/>
      <c r="P192" s="201"/>
      <c r="Q192" s="201"/>
      <c r="R192" s="137"/>
      <c r="T192" s="138" t="s">
        <v>5</v>
      </c>
      <c r="U192" s="40" t="s">
        <v>44</v>
      </c>
      <c r="V192" s="139">
        <v>0.45800000000000002</v>
      </c>
      <c r="W192" s="139">
        <f>V192*K192</f>
        <v>28.5792</v>
      </c>
      <c r="X192" s="139">
        <v>0</v>
      </c>
      <c r="Y192" s="139">
        <f>X192*K192</f>
        <v>0</v>
      </c>
      <c r="Z192" s="139">
        <v>0</v>
      </c>
      <c r="AA192" s="140">
        <f>Z192*K192</f>
        <v>0</v>
      </c>
      <c r="AR192" s="17" t="s">
        <v>150</v>
      </c>
      <c r="AT192" s="17" t="s">
        <v>146</v>
      </c>
      <c r="AU192" s="17" t="s">
        <v>94</v>
      </c>
      <c r="AY192" s="17" t="s">
        <v>145</v>
      </c>
      <c r="BE192" s="141">
        <f>IF(U192="základní",N192,0)</f>
        <v>0</v>
      </c>
      <c r="BF192" s="141">
        <f>IF(U192="snížená",N192,0)</f>
        <v>0</v>
      </c>
      <c r="BG192" s="141">
        <f>IF(U192="zákl. přenesená",N192,0)</f>
        <v>0</v>
      </c>
      <c r="BH192" s="141">
        <f>IF(U192="sníž. přenesená",N192,0)</f>
        <v>0</v>
      </c>
      <c r="BI192" s="141">
        <f>IF(U192="nulová",N192,0)</f>
        <v>0</v>
      </c>
      <c r="BJ192" s="17" t="s">
        <v>22</v>
      </c>
      <c r="BK192" s="141">
        <f>ROUND(L192*K192,2)</f>
        <v>0</v>
      </c>
      <c r="BL192" s="17" t="s">
        <v>150</v>
      </c>
      <c r="BM192" s="17" t="s">
        <v>354</v>
      </c>
    </row>
    <row r="193" spans="2:65" s="1" customFormat="1" ht="22.5" customHeight="1">
      <c r="B193" s="132"/>
      <c r="C193" s="133" t="s">
        <v>355</v>
      </c>
      <c r="D193" s="133" t="s">
        <v>146</v>
      </c>
      <c r="E193" s="134" t="s">
        <v>356</v>
      </c>
      <c r="F193" s="200" t="s">
        <v>357</v>
      </c>
      <c r="G193" s="200"/>
      <c r="H193" s="200"/>
      <c r="I193" s="200"/>
      <c r="J193" s="135" t="s">
        <v>203</v>
      </c>
      <c r="K193" s="136">
        <v>62.4</v>
      </c>
      <c r="L193" s="201">
        <v>0</v>
      </c>
      <c r="M193" s="201"/>
      <c r="N193" s="201">
        <f>ROUND(L193*K193,2)</f>
        <v>0</v>
      </c>
      <c r="O193" s="201"/>
      <c r="P193" s="201"/>
      <c r="Q193" s="201"/>
      <c r="R193" s="137"/>
      <c r="T193" s="138" t="s">
        <v>5</v>
      </c>
      <c r="U193" s="40" t="s">
        <v>44</v>
      </c>
      <c r="V193" s="139">
        <v>0.45800000000000002</v>
      </c>
      <c r="W193" s="139">
        <f>V193*K193</f>
        <v>28.5792</v>
      </c>
      <c r="X193" s="139">
        <v>0.308</v>
      </c>
      <c r="Y193" s="139">
        <f>X193*K193</f>
        <v>19.219200000000001</v>
      </c>
      <c r="Z193" s="139">
        <v>0</v>
      </c>
      <c r="AA193" s="140">
        <f>Z193*K193</f>
        <v>0</v>
      </c>
      <c r="AR193" s="17" t="s">
        <v>150</v>
      </c>
      <c r="AT193" s="17" t="s">
        <v>146</v>
      </c>
      <c r="AU193" s="17" t="s">
        <v>94</v>
      </c>
      <c r="AY193" s="17" t="s">
        <v>145</v>
      </c>
      <c r="BE193" s="141">
        <f>IF(U193="základní",N193,0)</f>
        <v>0</v>
      </c>
      <c r="BF193" s="141">
        <f>IF(U193="snížená",N193,0)</f>
        <v>0</v>
      </c>
      <c r="BG193" s="141">
        <f>IF(U193="zákl. přenesená",N193,0)</f>
        <v>0</v>
      </c>
      <c r="BH193" s="141">
        <f>IF(U193="sníž. přenesená",N193,0)</f>
        <v>0</v>
      </c>
      <c r="BI193" s="141">
        <f>IF(U193="nulová",N193,0)</f>
        <v>0</v>
      </c>
      <c r="BJ193" s="17" t="s">
        <v>22</v>
      </c>
      <c r="BK193" s="141">
        <f>ROUND(L193*K193,2)</f>
        <v>0</v>
      </c>
      <c r="BL193" s="17" t="s">
        <v>150</v>
      </c>
      <c r="BM193" s="17" t="s">
        <v>358</v>
      </c>
    </row>
    <row r="194" spans="2:65" s="9" customFormat="1" ht="29.85" customHeight="1">
      <c r="B194" s="121"/>
      <c r="C194" s="122"/>
      <c r="D194" s="131" t="s">
        <v>108</v>
      </c>
      <c r="E194" s="131"/>
      <c r="F194" s="131"/>
      <c r="G194" s="131"/>
      <c r="H194" s="131"/>
      <c r="I194" s="131"/>
      <c r="J194" s="131"/>
      <c r="K194" s="131"/>
      <c r="L194" s="131"/>
      <c r="M194" s="131"/>
      <c r="N194" s="204">
        <f>BK194</f>
        <v>0</v>
      </c>
      <c r="O194" s="205"/>
      <c r="P194" s="205"/>
      <c r="Q194" s="205"/>
      <c r="R194" s="124"/>
      <c r="T194" s="125"/>
      <c r="U194" s="122"/>
      <c r="V194" s="122"/>
      <c r="W194" s="126">
        <f>SUM(W195:W201)</f>
        <v>13.846920000000001</v>
      </c>
      <c r="X194" s="122"/>
      <c r="Y194" s="126">
        <f>SUM(Y195:Y201)</f>
        <v>3.6660750000000002</v>
      </c>
      <c r="Z194" s="122"/>
      <c r="AA194" s="127">
        <f>SUM(AA195:AA201)</f>
        <v>0</v>
      </c>
      <c r="AR194" s="128" t="s">
        <v>22</v>
      </c>
      <c r="AT194" s="129" t="s">
        <v>78</v>
      </c>
      <c r="AU194" s="129" t="s">
        <v>22</v>
      </c>
      <c r="AY194" s="128" t="s">
        <v>145</v>
      </c>
      <c r="BK194" s="130">
        <f>SUM(BK195:BK201)</f>
        <v>0</v>
      </c>
    </row>
    <row r="195" spans="2:65" s="1" customFormat="1" ht="22.5" customHeight="1">
      <c r="B195" s="132"/>
      <c r="C195" s="133" t="s">
        <v>359</v>
      </c>
      <c r="D195" s="133" t="s">
        <v>146</v>
      </c>
      <c r="E195" s="134" t="s">
        <v>360</v>
      </c>
      <c r="F195" s="200" t="s">
        <v>361</v>
      </c>
      <c r="G195" s="200"/>
      <c r="H195" s="200"/>
      <c r="I195" s="200"/>
      <c r="J195" s="135" t="s">
        <v>203</v>
      </c>
      <c r="K195" s="136">
        <v>15.5</v>
      </c>
      <c r="L195" s="201">
        <v>0</v>
      </c>
      <c r="M195" s="201"/>
      <c r="N195" s="201">
        <f t="shared" ref="N195:N201" si="30">ROUND(L195*K195,2)</f>
        <v>0</v>
      </c>
      <c r="O195" s="201"/>
      <c r="P195" s="201"/>
      <c r="Q195" s="201"/>
      <c r="R195" s="137"/>
      <c r="T195" s="138" t="s">
        <v>5</v>
      </c>
      <c r="U195" s="40" t="s">
        <v>44</v>
      </c>
      <c r="V195" s="139">
        <v>0.02</v>
      </c>
      <c r="W195" s="139">
        <f t="shared" ref="W195:W201" si="31">V195*K195</f>
        <v>0.31</v>
      </c>
      <c r="X195" s="139">
        <v>0</v>
      </c>
      <c r="Y195" s="139">
        <f t="shared" ref="Y195:Y201" si="32">X195*K195</f>
        <v>0</v>
      </c>
      <c r="Z195" s="139">
        <v>0</v>
      </c>
      <c r="AA195" s="140">
        <f t="shared" ref="AA195:AA201" si="33">Z195*K195</f>
        <v>0</v>
      </c>
      <c r="AR195" s="17" t="s">
        <v>150</v>
      </c>
      <c r="AT195" s="17" t="s">
        <v>146</v>
      </c>
      <c r="AU195" s="17" t="s">
        <v>94</v>
      </c>
      <c r="AY195" s="17" t="s">
        <v>145</v>
      </c>
      <c r="BE195" s="141">
        <f t="shared" ref="BE195:BE201" si="34">IF(U195="základní",N195,0)</f>
        <v>0</v>
      </c>
      <c r="BF195" s="141">
        <f t="shared" ref="BF195:BF201" si="35">IF(U195="snížená",N195,0)</f>
        <v>0</v>
      </c>
      <c r="BG195" s="141">
        <f t="shared" ref="BG195:BG201" si="36">IF(U195="zákl. přenesená",N195,0)</f>
        <v>0</v>
      </c>
      <c r="BH195" s="141">
        <f t="shared" ref="BH195:BH201" si="37">IF(U195="sníž. přenesená",N195,0)</f>
        <v>0</v>
      </c>
      <c r="BI195" s="141">
        <f t="shared" ref="BI195:BI201" si="38">IF(U195="nulová",N195,0)</f>
        <v>0</v>
      </c>
      <c r="BJ195" s="17" t="s">
        <v>22</v>
      </c>
      <c r="BK195" s="141">
        <f t="shared" ref="BK195:BK201" si="39">ROUND(L195*K195,2)</f>
        <v>0</v>
      </c>
      <c r="BL195" s="17" t="s">
        <v>150</v>
      </c>
      <c r="BM195" s="17" t="s">
        <v>362</v>
      </c>
    </row>
    <row r="196" spans="2:65" s="1" customFormat="1" ht="31.5" customHeight="1">
      <c r="B196" s="132"/>
      <c r="C196" s="133" t="s">
        <v>363</v>
      </c>
      <c r="D196" s="133" t="s">
        <v>146</v>
      </c>
      <c r="E196" s="134" t="s">
        <v>364</v>
      </c>
      <c r="F196" s="200" t="s">
        <v>365</v>
      </c>
      <c r="G196" s="200"/>
      <c r="H196" s="200"/>
      <c r="I196" s="200"/>
      <c r="J196" s="135" t="s">
        <v>203</v>
      </c>
      <c r="K196" s="136">
        <v>22.54</v>
      </c>
      <c r="L196" s="201">
        <v>0</v>
      </c>
      <c r="M196" s="201"/>
      <c r="N196" s="201">
        <f t="shared" si="30"/>
        <v>0</v>
      </c>
      <c r="O196" s="201"/>
      <c r="P196" s="201"/>
      <c r="Q196" s="201"/>
      <c r="R196" s="137"/>
      <c r="T196" s="138" t="s">
        <v>5</v>
      </c>
      <c r="U196" s="40" t="s">
        <v>44</v>
      </c>
      <c r="V196" s="139">
        <v>2.3E-2</v>
      </c>
      <c r="W196" s="139">
        <f t="shared" si="31"/>
        <v>0.51841999999999999</v>
      </c>
      <c r="X196" s="139">
        <v>0</v>
      </c>
      <c r="Y196" s="139">
        <f t="shared" si="32"/>
        <v>0</v>
      </c>
      <c r="Z196" s="139">
        <v>0</v>
      </c>
      <c r="AA196" s="140">
        <f t="shared" si="33"/>
        <v>0</v>
      </c>
      <c r="AR196" s="17" t="s">
        <v>150</v>
      </c>
      <c r="AT196" s="17" t="s">
        <v>146</v>
      </c>
      <c r="AU196" s="17" t="s">
        <v>94</v>
      </c>
      <c r="AY196" s="17" t="s">
        <v>145</v>
      </c>
      <c r="BE196" s="141">
        <f t="shared" si="34"/>
        <v>0</v>
      </c>
      <c r="BF196" s="141">
        <f t="shared" si="35"/>
        <v>0</v>
      </c>
      <c r="BG196" s="141">
        <f t="shared" si="36"/>
        <v>0</v>
      </c>
      <c r="BH196" s="141">
        <f t="shared" si="37"/>
        <v>0</v>
      </c>
      <c r="BI196" s="141">
        <f t="shared" si="38"/>
        <v>0</v>
      </c>
      <c r="BJ196" s="17" t="s">
        <v>22</v>
      </c>
      <c r="BK196" s="141">
        <f t="shared" si="39"/>
        <v>0</v>
      </c>
      <c r="BL196" s="17" t="s">
        <v>150</v>
      </c>
      <c r="BM196" s="17" t="s">
        <v>366</v>
      </c>
    </row>
    <row r="197" spans="2:65" s="1" customFormat="1" ht="31.5" customHeight="1">
      <c r="B197" s="132"/>
      <c r="C197" s="133" t="s">
        <v>367</v>
      </c>
      <c r="D197" s="133" t="s">
        <v>146</v>
      </c>
      <c r="E197" s="134" t="s">
        <v>368</v>
      </c>
      <c r="F197" s="200" t="s">
        <v>1066</v>
      </c>
      <c r="G197" s="200"/>
      <c r="H197" s="200"/>
      <c r="I197" s="200"/>
      <c r="J197" s="135" t="s">
        <v>203</v>
      </c>
      <c r="K197" s="136">
        <v>15.5</v>
      </c>
      <c r="L197" s="201">
        <v>0</v>
      </c>
      <c r="M197" s="201"/>
      <c r="N197" s="201">
        <f t="shared" si="30"/>
        <v>0</v>
      </c>
      <c r="O197" s="201"/>
      <c r="P197" s="201"/>
      <c r="Q197" s="201"/>
      <c r="R197" s="137"/>
      <c r="T197" s="138" t="s">
        <v>5</v>
      </c>
      <c r="U197" s="40" t="s">
        <v>44</v>
      </c>
      <c r="V197" s="139">
        <v>2.7E-2</v>
      </c>
      <c r="W197" s="139">
        <f t="shared" si="31"/>
        <v>0.41849999999999998</v>
      </c>
      <c r="X197" s="139">
        <v>0</v>
      </c>
      <c r="Y197" s="139">
        <f t="shared" si="32"/>
        <v>0</v>
      </c>
      <c r="Z197" s="139">
        <v>0</v>
      </c>
      <c r="AA197" s="140">
        <f t="shared" si="33"/>
        <v>0</v>
      </c>
      <c r="AR197" s="17" t="s">
        <v>150</v>
      </c>
      <c r="AT197" s="17" t="s">
        <v>146</v>
      </c>
      <c r="AU197" s="17" t="s">
        <v>94</v>
      </c>
      <c r="AY197" s="17" t="s">
        <v>145</v>
      </c>
      <c r="BE197" s="141">
        <f t="shared" si="34"/>
        <v>0</v>
      </c>
      <c r="BF197" s="141">
        <f t="shared" si="35"/>
        <v>0</v>
      </c>
      <c r="BG197" s="141">
        <f t="shared" si="36"/>
        <v>0</v>
      </c>
      <c r="BH197" s="141">
        <f t="shared" si="37"/>
        <v>0</v>
      </c>
      <c r="BI197" s="141">
        <f t="shared" si="38"/>
        <v>0</v>
      </c>
      <c r="BJ197" s="17" t="s">
        <v>22</v>
      </c>
      <c r="BK197" s="141">
        <f t="shared" si="39"/>
        <v>0</v>
      </c>
      <c r="BL197" s="17" t="s">
        <v>150</v>
      </c>
      <c r="BM197" s="17" t="s">
        <v>369</v>
      </c>
    </row>
    <row r="198" spans="2:65" s="1" customFormat="1" ht="31.5" customHeight="1">
      <c r="B198" s="132"/>
      <c r="C198" s="133" t="s">
        <v>370</v>
      </c>
      <c r="D198" s="133" t="s">
        <v>146</v>
      </c>
      <c r="E198" s="134" t="s">
        <v>371</v>
      </c>
      <c r="F198" s="200" t="s">
        <v>372</v>
      </c>
      <c r="G198" s="200"/>
      <c r="H198" s="200"/>
      <c r="I198" s="200"/>
      <c r="J198" s="135" t="s">
        <v>203</v>
      </c>
      <c r="K198" s="136">
        <v>15.5</v>
      </c>
      <c r="L198" s="201">
        <v>0</v>
      </c>
      <c r="M198" s="201"/>
      <c r="N198" s="201">
        <f t="shared" si="30"/>
        <v>0</v>
      </c>
      <c r="O198" s="201"/>
      <c r="P198" s="201"/>
      <c r="Q198" s="201"/>
      <c r="R198" s="137"/>
      <c r="T198" s="138" t="s">
        <v>5</v>
      </c>
      <c r="U198" s="40" t="s">
        <v>44</v>
      </c>
      <c r="V198" s="139">
        <v>0.72</v>
      </c>
      <c r="W198" s="139">
        <f t="shared" si="31"/>
        <v>11.16</v>
      </c>
      <c r="X198" s="139">
        <v>8.4250000000000005E-2</v>
      </c>
      <c r="Y198" s="139">
        <f t="shared" si="32"/>
        <v>1.3058750000000001</v>
      </c>
      <c r="Z198" s="139">
        <v>0</v>
      </c>
      <c r="AA198" s="140">
        <f t="shared" si="33"/>
        <v>0</v>
      </c>
      <c r="AR198" s="17" t="s">
        <v>150</v>
      </c>
      <c r="AT198" s="17" t="s">
        <v>146</v>
      </c>
      <c r="AU198" s="17" t="s">
        <v>94</v>
      </c>
      <c r="AY198" s="17" t="s">
        <v>145</v>
      </c>
      <c r="BE198" s="141">
        <f t="shared" si="34"/>
        <v>0</v>
      </c>
      <c r="BF198" s="141">
        <f t="shared" si="35"/>
        <v>0</v>
      </c>
      <c r="BG198" s="141">
        <f t="shared" si="36"/>
        <v>0</v>
      </c>
      <c r="BH198" s="141">
        <f t="shared" si="37"/>
        <v>0</v>
      </c>
      <c r="BI198" s="141">
        <f t="shared" si="38"/>
        <v>0</v>
      </c>
      <c r="BJ198" s="17" t="s">
        <v>22</v>
      </c>
      <c r="BK198" s="141">
        <f t="shared" si="39"/>
        <v>0</v>
      </c>
      <c r="BL198" s="17" t="s">
        <v>150</v>
      </c>
      <c r="BM198" s="17" t="s">
        <v>373</v>
      </c>
    </row>
    <row r="199" spans="2:65" s="1" customFormat="1" ht="22.5" customHeight="1">
      <c r="B199" s="132"/>
      <c r="C199" s="142" t="s">
        <v>374</v>
      </c>
      <c r="D199" s="142" t="s">
        <v>209</v>
      </c>
      <c r="E199" s="143" t="s">
        <v>375</v>
      </c>
      <c r="F199" s="202" t="s">
        <v>376</v>
      </c>
      <c r="G199" s="202"/>
      <c r="H199" s="202"/>
      <c r="I199" s="202"/>
      <c r="J199" s="144" t="s">
        <v>203</v>
      </c>
      <c r="K199" s="145">
        <v>15.654999999999999</v>
      </c>
      <c r="L199" s="201">
        <v>0</v>
      </c>
      <c r="M199" s="201"/>
      <c r="N199" s="203">
        <f t="shared" si="30"/>
        <v>0</v>
      </c>
      <c r="O199" s="201"/>
      <c r="P199" s="201"/>
      <c r="Q199" s="201"/>
      <c r="R199" s="137"/>
      <c r="T199" s="138" t="s">
        <v>5</v>
      </c>
      <c r="U199" s="40" t="s">
        <v>44</v>
      </c>
      <c r="V199" s="139">
        <v>0</v>
      </c>
      <c r="W199" s="139">
        <f t="shared" si="31"/>
        <v>0</v>
      </c>
      <c r="X199" s="139">
        <v>0.14000000000000001</v>
      </c>
      <c r="Y199" s="139">
        <f t="shared" si="32"/>
        <v>2.1917</v>
      </c>
      <c r="Z199" s="139">
        <v>0</v>
      </c>
      <c r="AA199" s="140">
        <f t="shared" si="33"/>
        <v>0</v>
      </c>
      <c r="AR199" s="17" t="s">
        <v>176</v>
      </c>
      <c r="AT199" s="17" t="s">
        <v>209</v>
      </c>
      <c r="AU199" s="17" t="s">
        <v>94</v>
      </c>
      <c r="AY199" s="17" t="s">
        <v>145</v>
      </c>
      <c r="BE199" s="141">
        <f t="shared" si="34"/>
        <v>0</v>
      </c>
      <c r="BF199" s="141">
        <f t="shared" si="35"/>
        <v>0</v>
      </c>
      <c r="BG199" s="141">
        <f t="shared" si="36"/>
        <v>0</v>
      </c>
      <c r="BH199" s="141">
        <f t="shared" si="37"/>
        <v>0</v>
      </c>
      <c r="BI199" s="141">
        <f t="shared" si="38"/>
        <v>0</v>
      </c>
      <c r="BJ199" s="17" t="s">
        <v>22</v>
      </c>
      <c r="BK199" s="141">
        <f t="shared" si="39"/>
        <v>0</v>
      </c>
      <c r="BL199" s="17" t="s">
        <v>150</v>
      </c>
      <c r="BM199" s="17" t="s">
        <v>377</v>
      </c>
    </row>
    <row r="200" spans="2:65" s="1" customFormat="1" ht="31.5" customHeight="1">
      <c r="B200" s="132"/>
      <c r="C200" s="133" t="s">
        <v>378</v>
      </c>
      <c r="D200" s="133" t="s">
        <v>146</v>
      </c>
      <c r="E200" s="134" t="s">
        <v>379</v>
      </c>
      <c r="F200" s="200" t="s">
        <v>380</v>
      </c>
      <c r="G200" s="200"/>
      <c r="H200" s="200"/>
      <c r="I200" s="200"/>
      <c r="J200" s="135" t="s">
        <v>158</v>
      </c>
      <c r="K200" s="136">
        <v>1</v>
      </c>
      <c r="L200" s="201">
        <v>0</v>
      </c>
      <c r="M200" s="201"/>
      <c r="N200" s="201">
        <f t="shared" si="30"/>
        <v>0</v>
      </c>
      <c r="O200" s="201"/>
      <c r="P200" s="201"/>
      <c r="Q200" s="201"/>
      <c r="R200" s="137"/>
      <c r="T200" s="138" t="s">
        <v>5</v>
      </c>
      <c r="U200" s="40" t="s">
        <v>44</v>
      </c>
      <c r="V200" s="139">
        <v>0.72</v>
      </c>
      <c r="W200" s="139">
        <f t="shared" si="31"/>
        <v>0.72</v>
      </c>
      <c r="X200" s="139">
        <v>8.4250000000000005E-2</v>
      </c>
      <c r="Y200" s="139">
        <f t="shared" si="32"/>
        <v>8.4250000000000005E-2</v>
      </c>
      <c r="Z200" s="139">
        <v>0</v>
      </c>
      <c r="AA200" s="140">
        <f t="shared" si="33"/>
        <v>0</v>
      </c>
      <c r="AR200" s="17" t="s">
        <v>150</v>
      </c>
      <c r="AT200" s="17" t="s">
        <v>146</v>
      </c>
      <c r="AU200" s="17" t="s">
        <v>94</v>
      </c>
      <c r="AY200" s="17" t="s">
        <v>145</v>
      </c>
      <c r="BE200" s="141">
        <f t="shared" si="34"/>
        <v>0</v>
      </c>
      <c r="BF200" s="141">
        <f t="shared" si="35"/>
        <v>0</v>
      </c>
      <c r="BG200" s="141">
        <f t="shared" si="36"/>
        <v>0</v>
      </c>
      <c r="BH200" s="141">
        <f t="shared" si="37"/>
        <v>0</v>
      </c>
      <c r="BI200" s="141">
        <f t="shared" si="38"/>
        <v>0</v>
      </c>
      <c r="BJ200" s="17" t="s">
        <v>22</v>
      </c>
      <c r="BK200" s="141">
        <f t="shared" si="39"/>
        <v>0</v>
      </c>
      <c r="BL200" s="17" t="s">
        <v>150</v>
      </c>
      <c r="BM200" s="17" t="s">
        <v>381</v>
      </c>
    </row>
    <row r="201" spans="2:65" s="1" customFormat="1" ht="44.25" customHeight="1">
      <c r="B201" s="132"/>
      <c r="C201" s="133" t="s">
        <v>382</v>
      </c>
      <c r="D201" s="133" t="s">
        <v>146</v>
      </c>
      <c r="E201" s="134" t="s">
        <v>383</v>
      </c>
      <c r="F201" s="200" t="s">
        <v>384</v>
      </c>
      <c r="G201" s="200"/>
      <c r="H201" s="200"/>
      <c r="I201" s="200"/>
      <c r="J201" s="135" t="s">
        <v>158</v>
      </c>
      <c r="K201" s="136">
        <v>1</v>
      </c>
      <c r="L201" s="201">
        <v>0</v>
      </c>
      <c r="M201" s="201"/>
      <c r="N201" s="201">
        <f t="shared" si="30"/>
        <v>0</v>
      </c>
      <c r="O201" s="201"/>
      <c r="P201" s="201"/>
      <c r="Q201" s="201"/>
      <c r="R201" s="137"/>
      <c r="T201" s="138" t="s">
        <v>5</v>
      </c>
      <c r="U201" s="40" t="s">
        <v>44</v>
      </c>
      <c r="V201" s="139">
        <v>0.72</v>
      </c>
      <c r="W201" s="139">
        <f t="shared" si="31"/>
        <v>0.72</v>
      </c>
      <c r="X201" s="139">
        <v>8.4250000000000005E-2</v>
      </c>
      <c r="Y201" s="139">
        <f t="shared" si="32"/>
        <v>8.4250000000000005E-2</v>
      </c>
      <c r="Z201" s="139">
        <v>0</v>
      </c>
      <c r="AA201" s="140">
        <f t="shared" si="33"/>
        <v>0</v>
      </c>
      <c r="AR201" s="17" t="s">
        <v>150</v>
      </c>
      <c r="AT201" s="17" t="s">
        <v>146</v>
      </c>
      <c r="AU201" s="17" t="s">
        <v>94</v>
      </c>
      <c r="AY201" s="17" t="s">
        <v>145</v>
      </c>
      <c r="BE201" s="141">
        <f t="shared" si="34"/>
        <v>0</v>
      </c>
      <c r="BF201" s="141">
        <f t="shared" si="35"/>
        <v>0</v>
      </c>
      <c r="BG201" s="141">
        <f t="shared" si="36"/>
        <v>0</v>
      </c>
      <c r="BH201" s="141">
        <f t="shared" si="37"/>
        <v>0</v>
      </c>
      <c r="BI201" s="141">
        <f t="shared" si="38"/>
        <v>0</v>
      </c>
      <c r="BJ201" s="17" t="s">
        <v>22</v>
      </c>
      <c r="BK201" s="141">
        <f t="shared" si="39"/>
        <v>0</v>
      </c>
      <c r="BL201" s="17" t="s">
        <v>150</v>
      </c>
      <c r="BM201" s="17" t="s">
        <v>385</v>
      </c>
    </row>
    <row r="202" spans="2:65" s="9" customFormat="1" ht="29.85" customHeight="1">
      <c r="B202" s="121"/>
      <c r="C202" s="122"/>
      <c r="D202" s="131" t="s">
        <v>109</v>
      </c>
      <c r="E202" s="131"/>
      <c r="F202" s="131"/>
      <c r="G202" s="131"/>
      <c r="H202" s="131"/>
      <c r="I202" s="131"/>
      <c r="J202" s="131"/>
      <c r="K202" s="131"/>
      <c r="L202" s="131"/>
      <c r="M202" s="131"/>
      <c r="N202" s="204">
        <f>BK202</f>
        <v>0</v>
      </c>
      <c r="O202" s="205"/>
      <c r="P202" s="205"/>
      <c r="Q202" s="205"/>
      <c r="R202" s="124"/>
      <c r="T202" s="125"/>
      <c r="U202" s="122"/>
      <c r="V202" s="122"/>
      <c r="W202" s="126">
        <f>SUM(W203:W232)</f>
        <v>1633.4484769999997</v>
      </c>
      <c r="X202" s="122"/>
      <c r="Y202" s="126">
        <f>SUM(Y203:Y232)</f>
        <v>110.30249012</v>
      </c>
      <c r="Z202" s="122"/>
      <c r="AA202" s="127">
        <f>SUM(AA203:AA232)</f>
        <v>0</v>
      </c>
      <c r="AR202" s="128" t="s">
        <v>22</v>
      </c>
      <c r="AT202" s="129" t="s">
        <v>78</v>
      </c>
      <c r="AU202" s="129" t="s">
        <v>22</v>
      </c>
      <c r="AY202" s="128" t="s">
        <v>145</v>
      </c>
      <c r="BK202" s="130">
        <f>SUM(BK203:BK232)</f>
        <v>0</v>
      </c>
    </row>
    <row r="203" spans="2:65" s="1" customFormat="1" ht="31.5" customHeight="1">
      <c r="B203" s="132"/>
      <c r="C203" s="133" t="s">
        <v>386</v>
      </c>
      <c r="D203" s="133" t="s">
        <v>146</v>
      </c>
      <c r="E203" s="134" t="s">
        <v>387</v>
      </c>
      <c r="F203" s="200" t="s">
        <v>388</v>
      </c>
      <c r="G203" s="200"/>
      <c r="H203" s="200"/>
      <c r="I203" s="200"/>
      <c r="J203" s="135" t="s">
        <v>203</v>
      </c>
      <c r="K203" s="136">
        <v>240.8</v>
      </c>
      <c r="L203" s="201">
        <v>0</v>
      </c>
      <c r="M203" s="201"/>
      <c r="N203" s="201">
        <f t="shared" ref="N203:N232" si="40">ROUND(L203*K203,2)</f>
        <v>0</v>
      </c>
      <c r="O203" s="201"/>
      <c r="P203" s="201"/>
      <c r="Q203" s="201"/>
      <c r="R203" s="137"/>
      <c r="T203" s="138" t="s">
        <v>5</v>
      </c>
      <c r="U203" s="40" t="s">
        <v>44</v>
      </c>
      <c r="V203" s="139">
        <v>0.14799999999999999</v>
      </c>
      <c r="W203" s="139">
        <f t="shared" ref="W203:W232" si="41">V203*K203</f>
        <v>35.638399999999997</v>
      </c>
      <c r="X203" s="139">
        <v>2.5999999999999998E-4</v>
      </c>
      <c r="Y203" s="139">
        <f t="shared" ref="Y203:Y232" si="42">X203*K203</f>
        <v>6.2607999999999997E-2</v>
      </c>
      <c r="Z203" s="139">
        <v>0</v>
      </c>
      <c r="AA203" s="140">
        <f t="shared" ref="AA203:AA232" si="43">Z203*K203</f>
        <v>0</v>
      </c>
      <c r="AR203" s="17" t="s">
        <v>150</v>
      </c>
      <c r="AT203" s="17" t="s">
        <v>146</v>
      </c>
      <c r="AU203" s="17" t="s">
        <v>94</v>
      </c>
      <c r="AY203" s="17" t="s">
        <v>145</v>
      </c>
      <c r="BE203" s="141">
        <f t="shared" ref="BE203:BE232" si="44">IF(U203="základní",N203,0)</f>
        <v>0</v>
      </c>
      <c r="BF203" s="141">
        <f t="shared" ref="BF203:BF232" si="45">IF(U203="snížená",N203,0)</f>
        <v>0</v>
      </c>
      <c r="BG203" s="141">
        <f t="shared" ref="BG203:BG232" si="46">IF(U203="zákl. přenesená",N203,0)</f>
        <v>0</v>
      </c>
      <c r="BH203" s="141">
        <f t="shared" ref="BH203:BH232" si="47">IF(U203="sníž. přenesená",N203,0)</f>
        <v>0</v>
      </c>
      <c r="BI203" s="141">
        <f t="shared" ref="BI203:BI232" si="48">IF(U203="nulová",N203,0)</f>
        <v>0</v>
      </c>
      <c r="BJ203" s="17" t="s">
        <v>22</v>
      </c>
      <c r="BK203" s="141">
        <f t="shared" ref="BK203:BK232" si="49">ROUND(L203*K203,2)</f>
        <v>0</v>
      </c>
      <c r="BL203" s="17" t="s">
        <v>150</v>
      </c>
      <c r="BM203" s="17" t="s">
        <v>389</v>
      </c>
    </row>
    <row r="204" spans="2:65" s="1" customFormat="1" ht="31.5" customHeight="1">
      <c r="B204" s="132"/>
      <c r="C204" s="133" t="s">
        <v>390</v>
      </c>
      <c r="D204" s="133" t="s">
        <v>146</v>
      </c>
      <c r="E204" s="134" t="s">
        <v>391</v>
      </c>
      <c r="F204" s="200" t="s">
        <v>392</v>
      </c>
      <c r="G204" s="200"/>
      <c r="H204" s="200"/>
      <c r="I204" s="200"/>
      <c r="J204" s="135" t="s">
        <v>203</v>
      </c>
      <c r="K204" s="136">
        <v>240.8</v>
      </c>
      <c r="L204" s="201">
        <v>0</v>
      </c>
      <c r="M204" s="201"/>
      <c r="N204" s="201">
        <f t="shared" si="40"/>
        <v>0</v>
      </c>
      <c r="O204" s="201"/>
      <c r="P204" s="201"/>
      <c r="Q204" s="201"/>
      <c r="R204" s="137"/>
      <c r="T204" s="138" t="s">
        <v>5</v>
      </c>
      <c r="U204" s="40" t="s">
        <v>44</v>
      </c>
      <c r="V204" s="139">
        <v>0.56999999999999995</v>
      </c>
      <c r="W204" s="139">
        <f t="shared" si="41"/>
        <v>137.256</v>
      </c>
      <c r="X204" s="139">
        <v>1.8380000000000001E-2</v>
      </c>
      <c r="Y204" s="139">
        <f t="shared" si="42"/>
        <v>4.4259040000000001</v>
      </c>
      <c r="Z204" s="139">
        <v>0</v>
      </c>
      <c r="AA204" s="140">
        <f t="shared" si="43"/>
        <v>0</v>
      </c>
      <c r="AR204" s="17" t="s">
        <v>150</v>
      </c>
      <c r="AT204" s="17" t="s">
        <v>146</v>
      </c>
      <c r="AU204" s="17" t="s">
        <v>94</v>
      </c>
      <c r="AY204" s="17" t="s">
        <v>145</v>
      </c>
      <c r="BE204" s="141">
        <f t="shared" si="44"/>
        <v>0</v>
      </c>
      <c r="BF204" s="141">
        <f t="shared" si="45"/>
        <v>0</v>
      </c>
      <c r="BG204" s="141">
        <f t="shared" si="46"/>
        <v>0</v>
      </c>
      <c r="BH204" s="141">
        <f t="shared" si="47"/>
        <v>0</v>
      </c>
      <c r="BI204" s="141">
        <f t="shared" si="48"/>
        <v>0</v>
      </c>
      <c r="BJ204" s="17" t="s">
        <v>22</v>
      </c>
      <c r="BK204" s="141">
        <f t="shared" si="49"/>
        <v>0</v>
      </c>
      <c r="BL204" s="17" t="s">
        <v>150</v>
      </c>
      <c r="BM204" s="17" t="s">
        <v>393</v>
      </c>
    </row>
    <row r="205" spans="2:65" s="1" customFormat="1" ht="44.25" customHeight="1">
      <c r="B205" s="132"/>
      <c r="C205" s="133" t="s">
        <v>394</v>
      </c>
      <c r="D205" s="133" t="s">
        <v>146</v>
      </c>
      <c r="E205" s="134" t="s">
        <v>395</v>
      </c>
      <c r="F205" s="200" t="s">
        <v>396</v>
      </c>
      <c r="G205" s="200"/>
      <c r="H205" s="200"/>
      <c r="I205" s="200"/>
      <c r="J205" s="135" t="s">
        <v>203</v>
      </c>
      <c r="K205" s="136">
        <v>10.32</v>
      </c>
      <c r="L205" s="201">
        <v>0</v>
      </c>
      <c r="M205" s="201"/>
      <c r="N205" s="201">
        <f t="shared" si="40"/>
        <v>0</v>
      </c>
      <c r="O205" s="201"/>
      <c r="P205" s="201"/>
      <c r="Q205" s="201"/>
      <c r="R205" s="137"/>
      <c r="T205" s="138" t="s">
        <v>5</v>
      </c>
      <c r="U205" s="40" t="s">
        <v>44</v>
      </c>
      <c r="V205" s="139">
        <v>0.35199999999999998</v>
      </c>
      <c r="W205" s="139">
        <f t="shared" si="41"/>
        <v>3.6326399999999999</v>
      </c>
      <c r="X205" s="139">
        <v>1.6800000000000001E-3</v>
      </c>
      <c r="Y205" s="139">
        <f t="shared" si="42"/>
        <v>1.7337600000000002E-2</v>
      </c>
      <c r="Z205" s="139">
        <v>0</v>
      </c>
      <c r="AA205" s="140">
        <f t="shared" si="43"/>
        <v>0</v>
      </c>
      <c r="AR205" s="17" t="s">
        <v>150</v>
      </c>
      <c r="AT205" s="17" t="s">
        <v>146</v>
      </c>
      <c r="AU205" s="17" t="s">
        <v>94</v>
      </c>
      <c r="AY205" s="17" t="s">
        <v>145</v>
      </c>
      <c r="BE205" s="141">
        <f t="shared" si="44"/>
        <v>0</v>
      </c>
      <c r="BF205" s="141">
        <f t="shared" si="45"/>
        <v>0</v>
      </c>
      <c r="BG205" s="141">
        <f t="shared" si="46"/>
        <v>0</v>
      </c>
      <c r="BH205" s="141">
        <f t="shared" si="47"/>
        <v>0</v>
      </c>
      <c r="BI205" s="141">
        <f t="shared" si="48"/>
        <v>0</v>
      </c>
      <c r="BJ205" s="17" t="s">
        <v>22</v>
      </c>
      <c r="BK205" s="141">
        <f t="shared" si="49"/>
        <v>0</v>
      </c>
      <c r="BL205" s="17" t="s">
        <v>150</v>
      </c>
      <c r="BM205" s="17" t="s">
        <v>397</v>
      </c>
    </row>
    <row r="206" spans="2:65" s="1" customFormat="1" ht="31.5" customHeight="1">
      <c r="B206" s="132"/>
      <c r="C206" s="133" t="s">
        <v>398</v>
      </c>
      <c r="D206" s="133" t="s">
        <v>146</v>
      </c>
      <c r="E206" s="134" t="s">
        <v>399</v>
      </c>
      <c r="F206" s="200" t="s">
        <v>400</v>
      </c>
      <c r="G206" s="200"/>
      <c r="H206" s="200"/>
      <c r="I206" s="200"/>
      <c r="J206" s="135" t="s">
        <v>203</v>
      </c>
      <c r="K206" s="136">
        <v>888.39800000000002</v>
      </c>
      <c r="L206" s="201">
        <v>0</v>
      </c>
      <c r="M206" s="201"/>
      <c r="N206" s="201">
        <f t="shared" si="40"/>
        <v>0</v>
      </c>
      <c r="O206" s="201"/>
      <c r="P206" s="201"/>
      <c r="Q206" s="201"/>
      <c r="R206" s="137"/>
      <c r="T206" s="138" t="s">
        <v>5</v>
      </c>
      <c r="U206" s="40" t="s">
        <v>44</v>
      </c>
      <c r="V206" s="139">
        <v>0.104</v>
      </c>
      <c r="W206" s="139">
        <f t="shared" si="41"/>
        <v>92.393391999999992</v>
      </c>
      <c r="X206" s="139">
        <v>2.5999999999999998E-4</v>
      </c>
      <c r="Y206" s="139">
        <f t="shared" si="42"/>
        <v>0.23098347999999999</v>
      </c>
      <c r="Z206" s="139">
        <v>0</v>
      </c>
      <c r="AA206" s="140">
        <f t="shared" si="43"/>
        <v>0</v>
      </c>
      <c r="AR206" s="17" t="s">
        <v>150</v>
      </c>
      <c r="AT206" s="17" t="s">
        <v>146</v>
      </c>
      <c r="AU206" s="17" t="s">
        <v>94</v>
      </c>
      <c r="AY206" s="17" t="s">
        <v>145</v>
      </c>
      <c r="BE206" s="141">
        <f t="shared" si="44"/>
        <v>0</v>
      </c>
      <c r="BF206" s="141">
        <f t="shared" si="45"/>
        <v>0</v>
      </c>
      <c r="BG206" s="141">
        <f t="shared" si="46"/>
        <v>0</v>
      </c>
      <c r="BH206" s="141">
        <f t="shared" si="47"/>
        <v>0</v>
      </c>
      <c r="BI206" s="141">
        <f t="shared" si="48"/>
        <v>0</v>
      </c>
      <c r="BJ206" s="17" t="s">
        <v>22</v>
      </c>
      <c r="BK206" s="141">
        <f t="shared" si="49"/>
        <v>0</v>
      </c>
      <c r="BL206" s="17" t="s">
        <v>150</v>
      </c>
      <c r="BM206" s="17" t="s">
        <v>401</v>
      </c>
    </row>
    <row r="207" spans="2:65" s="1" customFormat="1" ht="31.5" customHeight="1">
      <c r="B207" s="132"/>
      <c r="C207" s="133" t="s">
        <v>402</v>
      </c>
      <c r="D207" s="133" t="s">
        <v>146</v>
      </c>
      <c r="E207" s="134" t="s">
        <v>403</v>
      </c>
      <c r="F207" s="200" t="s">
        <v>404</v>
      </c>
      <c r="G207" s="200"/>
      <c r="H207" s="200"/>
      <c r="I207" s="200"/>
      <c r="J207" s="135" t="s">
        <v>203</v>
      </c>
      <c r="K207" s="136">
        <v>888.39800000000002</v>
      </c>
      <c r="L207" s="201">
        <v>0</v>
      </c>
      <c r="M207" s="201"/>
      <c r="N207" s="201">
        <f t="shared" si="40"/>
        <v>0</v>
      </c>
      <c r="O207" s="201"/>
      <c r="P207" s="201"/>
      <c r="Q207" s="201"/>
      <c r="R207" s="137"/>
      <c r="T207" s="138" t="s">
        <v>5</v>
      </c>
      <c r="U207" s="40" t="s">
        <v>44</v>
      </c>
      <c r="V207" s="139">
        <v>0.47</v>
      </c>
      <c r="W207" s="139">
        <f t="shared" si="41"/>
        <v>417.54705999999999</v>
      </c>
      <c r="X207" s="139">
        <v>1.8380000000000001E-2</v>
      </c>
      <c r="Y207" s="139">
        <f t="shared" si="42"/>
        <v>16.32875524</v>
      </c>
      <c r="Z207" s="139">
        <v>0</v>
      </c>
      <c r="AA207" s="140">
        <f t="shared" si="43"/>
        <v>0</v>
      </c>
      <c r="AR207" s="17" t="s">
        <v>150</v>
      </c>
      <c r="AT207" s="17" t="s">
        <v>146</v>
      </c>
      <c r="AU207" s="17" t="s">
        <v>94</v>
      </c>
      <c r="AY207" s="17" t="s">
        <v>145</v>
      </c>
      <c r="BE207" s="141">
        <f t="shared" si="44"/>
        <v>0</v>
      </c>
      <c r="BF207" s="141">
        <f t="shared" si="45"/>
        <v>0</v>
      </c>
      <c r="BG207" s="141">
        <f t="shared" si="46"/>
        <v>0</v>
      </c>
      <c r="BH207" s="141">
        <f t="shared" si="47"/>
        <v>0</v>
      </c>
      <c r="BI207" s="141">
        <f t="shared" si="48"/>
        <v>0</v>
      </c>
      <c r="BJ207" s="17" t="s">
        <v>22</v>
      </c>
      <c r="BK207" s="141">
        <f t="shared" si="49"/>
        <v>0</v>
      </c>
      <c r="BL207" s="17" t="s">
        <v>150</v>
      </c>
      <c r="BM207" s="17" t="s">
        <v>405</v>
      </c>
    </row>
    <row r="208" spans="2:65" s="1" customFormat="1" ht="31.5" customHeight="1">
      <c r="B208" s="132"/>
      <c r="C208" s="133" t="s">
        <v>406</v>
      </c>
      <c r="D208" s="133" t="s">
        <v>146</v>
      </c>
      <c r="E208" s="134" t="s">
        <v>407</v>
      </c>
      <c r="F208" s="200" t="s">
        <v>408</v>
      </c>
      <c r="G208" s="200"/>
      <c r="H208" s="200"/>
      <c r="I208" s="200"/>
      <c r="J208" s="135" t="s">
        <v>203</v>
      </c>
      <c r="K208" s="136">
        <v>102.268</v>
      </c>
      <c r="L208" s="201">
        <v>0</v>
      </c>
      <c r="M208" s="201"/>
      <c r="N208" s="201">
        <f t="shared" si="40"/>
        <v>0</v>
      </c>
      <c r="O208" s="201"/>
      <c r="P208" s="201"/>
      <c r="Q208" s="201"/>
      <c r="R208" s="137"/>
      <c r="T208" s="138" t="s">
        <v>5</v>
      </c>
      <c r="U208" s="40" t="s">
        <v>44</v>
      </c>
      <c r="V208" s="139">
        <v>0.08</v>
      </c>
      <c r="W208" s="139">
        <f t="shared" si="41"/>
        <v>8.1814400000000003</v>
      </c>
      <c r="X208" s="139">
        <v>2.4000000000000001E-4</v>
      </c>
      <c r="Y208" s="139">
        <f t="shared" si="42"/>
        <v>2.4544320000000001E-2</v>
      </c>
      <c r="Z208" s="139">
        <v>0</v>
      </c>
      <c r="AA208" s="140">
        <f t="shared" si="43"/>
        <v>0</v>
      </c>
      <c r="AR208" s="17" t="s">
        <v>150</v>
      </c>
      <c r="AT208" s="17" t="s">
        <v>146</v>
      </c>
      <c r="AU208" s="17" t="s">
        <v>94</v>
      </c>
      <c r="AY208" s="17" t="s">
        <v>145</v>
      </c>
      <c r="BE208" s="141">
        <f t="shared" si="44"/>
        <v>0</v>
      </c>
      <c r="BF208" s="141">
        <f t="shared" si="45"/>
        <v>0</v>
      </c>
      <c r="BG208" s="141">
        <f t="shared" si="46"/>
        <v>0</v>
      </c>
      <c r="BH208" s="141">
        <f t="shared" si="47"/>
        <v>0</v>
      </c>
      <c r="BI208" s="141">
        <f t="shared" si="48"/>
        <v>0</v>
      </c>
      <c r="BJ208" s="17" t="s">
        <v>22</v>
      </c>
      <c r="BK208" s="141">
        <f t="shared" si="49"/>
        <v>0</v>
      </c>
      <c r="BL208" s="17" t="s">
        <v>150</v>
      </c>
      <c r="BM208" s="17" t="s">
        <v>409</v>
      </c>
    </row>
    <row r="209" spans="2:65" s="1" customFormat="1" ht="31.5" customHeight="1">
      <c r="B209" s="132"/>
      <c r="C209" s="133" t="s">
        <v>410</v>
      </c>
      <c r="D209" s="133" t="s">
        <v>146</v>
      </c>
      <c r="E209" s="134" t="s">
        <v>411</v>
      </c>
      <c r="F209" s="200" t="s">
        <v>412</v>
      </c>
      <c r="G209" s="200"/>
      <c r="H209" s="200"/>
      <c r="I209" s="200"/>
      <c r="J209" s="135" t="s">
        <v>203</v>
      </c>
      <c r="K209" s="136">
        <v>2.4900000000000002</v>
      </c>
      <c r="L209" s="201">
        <v>0</v>
      </c>
      <c r="M209" s="201"/>
      <c r="N209" s="201">
        <f t="shared" si="40"/>
        <v>0</v>
      </c>
      <c r="O209" s="201"/>
      <c r="P209" s="201"/>
      <c r="Q209" s="201"/>
      <c r="R209" s="137"/>
      <c r="T209" s="138" t="s">
        <v>5</v>
      </c>
      <c r="U209" s="40" t="s">
        <v>44</v>
      </c>
      <c r="V209" s="139">
        <v>1.32</v>
      </c>
      <c r="W209" s="139">
        <f t="shared" si="41"/>
        <v>3.2868000000000004</v>
      </c>
      <c r="X209" s="139">
        <v>8.2799999999999992E-3</v>
      </c>
      <c r="Y209" s="139">
        <f t="shared" si="42"/>
        <v>2.0617199999999999E-2</v>
      </c>
      <c r="Z209" s="139">
        <v>0</v>
      </c>
      <c r="AA209" s="140">
        <f t="shared" si="43"/>
        <v>0</v>
      </c>
      <c r="AR209" s="17" t="s">
        <v>150</v>
      </c>
      <c r="AT209" s="17" t="s">
        <v>146</v>
      </c>
      <c r="AU209" s="17" t="s">
        <v>94</v>
      </c>
      <c r="AY209" s="17" t="s">
        <v>145</v>
      </c>
      <c r="BE209" s="141">
        <f t="shared" si="44"/>
        <v>0</v>
      </c>
      <c r="BF209" s="141">
        <f t="shared" si="45"/>
        <v>0</v>
      </c>
      <c r="BG209" s="141">
        <f t="shared" si="46"/>
        <v>0</v>
      </c>
      <c r="BH209" s="141">
        <f t="shared" si="47"/>
        <v>0</v>
      </c>
      <c r="BI209" s="141">
        <f t="shared" si="48"/>
        <v>0</v>
      </c>
      <c r="BJ209" s="17" t="s">
        <v>22</v>
      </c>
      <c r="BK209" s="141">
        <f t="shared" si="49"/>
        <v>0</v>
      </c>
      <c r="BL209" s="17" t="s">
        <v>150</v>
      </c>
      <c r="BM209" s="17" t="s">
        <v>413</v>
      </c>
    </row>
    <row r="210" spans="2:65" s="1" customFormat="1" ht="31.5" customHeight="1">
      <c r="B210" s="132"/>
      <c r="C210" s="142" t="s">
        <v>414</v>
      </c>
      <c r="D210" s="142" t="s">
        <v>209</v>
      </c>
      <c r="E210" s="143" t="s">
        <v>415</v>
      </c>
      <c r="F210" s="202" t="s">
        <v>416</v>
      </c>
      <c r="G210" s="202"/>
      <c r="H210" s="202"/>
      <c r="I210" s="202"/>
      <c r="J210" s="144" t="s">
        <v>203</v>
      </c>
      <c r="K210" s="145">
        <v>2.54</v>
      </c>
      <c r="L210" s="201">
        <v>0</v>
      </c>
      <c r="M210" s="201"/>
      <c r="N210" s="203">
        <f t="shared" si="40"/>
        <v>0</v>
      </c>
      <c r="O210" s="201"/>
      <c r="P210" s="201"/>
      <c r="Q210" s="201"/>
      <c r="R210" s="137"/>
      <c r="T210" s="138" t="s">
        <v>5</v>
      </c>
      <c r="U210" s="40" t="s">
        <v>44</v>
      </c>
      <c r="V210" s="139">
        <v>0</v>
      </c>
      <c r="W210" s="139">
        <f t="shared" si="41"/>
        <v>0</v>
      </c>
      <c r="X210" s="139">
        <v>8.4999999999999995E-4</v>
      </c>
      <c r="Y210" s="139">
        <f t="shared" si="42"/>
        <v>2.1589999999999999E-3</v>
      </c>
      <c r="Z210" s="139">
        <v>0</v>
      </c>
      <c r="AA210" s="140">
        <f t="shared" si="43"/>
        <v>0</v>
      </c>
      <c r="AR210" s="17" t="s">
        <v>176</v>
      </c>
      <c r="AT210" s="17" t="s">
        <v>209</v>
      </c>
      <c r="AU210" s="17" t="s">
        <v>94</v>
      </c>
      <c r="AY210" s="17" t="s">
        <v>145</v>
      </c>
      <c r="BE210" s="141">
        <f t="shared" si="44"/>
        <v>0</v>
      </c>
      <c r="BF210" s="141">
        <f t="shared" si="45"/>
        <v>0</v>
      </c>
      <c r="BG210" s="141">
        <f t="shared" si="46"/>
        <v>0</v>
      </c>
      <c r="BH210" s="141">
        <f t="shared" si="47"/>
        <v>0</v>
      </c>
      <c r="BI210" s="141">
        <f t="shared" si="48"/>
        <v>0</v>
      </c>
      <c r="BJ210" s="17" t="s">
        <v>22</v>
      </c>
      <c r="BK210" s="141">
        <f t="shared" si="49"/>
        <v>0</v>
      </c>
      <c r="BL210" s="17" t="s">
        <v>150</v>
      </c>
      <c r="BM210" s="17" t="s">
        <v>417</v>
      </c>
    </row>
    <row r="211" spans="2:65" s="1" customFormat="1" ht="44.25" customHeight="1">
      <c r="B211" s="132"/>
      <c r="C211" s="133" t="s">
        <v>418</v>
      </c>
      <c r="D211" s="133" t="s">
        <v>146</v>
      </c>
      <c r="E211" s="134" t="s">
        <v>419</v>
      </c>
      <c r="F211" s="200" t="s">
        <v>420</v>
      </c>
      <c r="G211" s="200"/>
      <c r="H211" s="200"/>
      <c r="I211" s="200"/>
      <c r="J211" s="135" t="s">
        <v>203</v>
      </c>
      <c r="K211" s="136">
        <v>10.32</v>
      </c>
      <c r="L211" s="201">
        <v>0</v>
      </c>
      <c r="M211" s="201"/>
      <c r="N211" s="201">
        <f t="shared" si="40"/>
        <v>0</v>
      </c>
      <c r="O211" s="201"/>
      <c r="P211" s="201"/>
      <c r="Q211" s="201"/>
      <c r="R211" s="137"/>
      <c r="T211" s="138" t="s">
        <v>5</v>
      </c>
      <c r="U211" s="40" t="s">
        <v>44</v>
      </c>
      <c r="V211" s="139">
        <v>1.4</v>
      </c>
      <c r="W211" s="139">
        <f t="shared" si="41"/>
        <v>14.447999999999999</v>
      </c>
      <c r="X211" s="139">
        <v>8.6499999999999997E-3</v>
      </c>
      <c r="Y211" s="139">
        <f t="shared" si="42"/>
        <v>8.9268E-2</v>
      </c>
      <c r="Z211" s="139">
        <v>0</v>
      </c>
      <c r="AA211" s="140">
        <f t="shared" si="43"/>
        <v>0</v>
      </c>
      <c r="AR211" s="17" t="s">
        <v>150</v>
      </c>
      <c r="AT211" s="17" t="s">
        <v>146</v>
      </c>
      <c r="AU211" s="17" t="s">
        <v>94</v>
      </c>
      <c r="AY211" s="17" t="s">
        <v>145</v>
      </c>
      <c r="BE211" s="141">
        <f t="shared" si="44"/>
        <v>0</v>
      </c>
      <c r="BF211" s="141">
        <f t="shared" si="45"/>
        <v>0</v>
      </c>
      <c r="BG211" s="141">
        <f t="shared" si="46"/>
        <v>0</v>
      </c>
      <c r="BH211" s="141">
        <f t="shared" si="47"/>
        <v>0</v>
      </c>
      <c r="BI211" s="141">
        <f t="shared" si="48"/>
        <v>0</v>
      </c>
      <c r="BJ211" s="17" t="s">
        <v>22</v>
      </c>
      <c r="BK211" s="141">
        <f t="shared" si="49"/>
        <v>0</v>
      </c>
      <c r="BL211" s="17" t="s">
        <v>150</v>
      </c>
      <c r="BM211" s="17" t="s">
        <v>421</v>
      </c>
    </row>
    <row r="212" spans="2:65" s="1" customFormat="1" ht="31.5" customHeight="1">
      <c r="B212" s="132"/>
      <c r="C212" s="142" t="s">
        <v>422</v>
      </c>
      <c r="D212" s="142" t="s">
        <v>209</v>
      </c>
      <c r="E212" s="143" t="s">
        <v>423</v>
      </c>
      <c r="F212" s="202" t="s">
        <v>424</v>
      </c>
      <c r="G212" s="202"/>
      <c r="H212" s="202"/>
      <c r="I212" s="202"/>
      <c r="J212" s="144" t="s">
        <v>203</v>
      </c>
      <c r="K212" s="145">
        <v>10.526</v>
      </c>
      <c r="L212" s="201">
        <v>0</v>
      </c>
      <c r="M212" s="201"/>
      <c r="N212" s="203">
        <f t="shared" si="40"/>
        <v>0</v>
      </c>
      <c r="O212" s="201"/>
      <c r="P212" s="201"/>
      <c r="Q212" s="201"/>
      <c r="R212" s="137"/>
      <c r="T212" s="138" t="s">
        <v>5</v>
      </c>
      <c r="U212" s="40" t="s">
        <v>44</v>
      </c>
      <c r="V212" s="139">
        <v>0</v>
      </c>
      <c r="W212" s="139">
        <f t="shared" si="41"/>
        <v>0</v>
      </c>
      <c r="X212" s="139">
        <v>3.3999999999999998E-3</v>
      </c>
      <c r="Y212" s="139">
        <f t="shared" si="42"/>
        <v>3.5788399999999998E-2</v>
      </c>
      <c r="Z212" s="139">
        <v>0</v>
      </c>
      <c r="AA212" s="140">
        <f t="shared" si="43"/>
        <v>0</v>
      </c>
      <c r="AR212" s="17" t="s">
        <v>176</v>
      </c>
      <c r="AT212" s="17" t="s">
        <v>209</v>
      </c>
      <c r="AU212" s="17" t="s">
        <v>94</v>
      </c>
      <c r="AY212" s="17" t="s">
        <v>145</v>
      </c>
      <c r="BE212" s="141">
        <f t="shared" si="44"/>
        <v>0</v>
      </c>
      <c r="BF212" s="141">
        <f t="shared" si="45"/>
        <v>0</v>
      </c>
      <c r="BG212" s="141">
        <f t="shared" si="46"/>
        <v>0</v>
      </c>
      <c r="BH212" s="141">
        <f t="shared" si="47"/>
        <v>0</v>
      </c>
      <c r="BI212" s="141">
        <f t="shared" si="48"/>
        <v>0</v>
      </c>
      <c r="BJ212" s="17" t="s">
        <v>22</v>
      </c>
      <c r="BK212" s="141">
        <f t="shared" si="49"/>
        <v>0</v>
      </c>
      <c r="BL212" s="17" t="s">
        <v>150</v>
      </c>
      <c r="BM212" s="17" t="s">
        <v>425</v>
      </c>
    </row>
    <row r="213" spans="2:65" s="1" customFormat="1" ht="31.5" customHeight="1">
      <c r="B213" s="132"/>
      <c r="C213" s="133" t="s">
        <v>426</v>
      </c>
      <c r="D213" s="133" t="s">
        <v>146</v>
      </c>
      <c r="E213" s="134" t="s">
        <v>427</v>
      </c>
      <c r="F213" s="200" t="s">
        <v>428</v>
      </c>
      <c r="G213" s="200"/>
      <c r="H213" s="200"/>
      <c r="I213" s="200"/>
      <c r="J213" s="135" t="s">
        <v>203</v>
      </c>
      <c r="K213" s="136">
        <v>2.4900000000000002</v>
      </c>
      <c r="L213" s="201">
        <v>0</v>
      </c>
      <c r="M213" s="201"/>
      <c r="N213" s="201">
        <f t="shared" si="40"/>
        <v>0</v>
      </c>
      <c r="O213" s="201"/>
      <c r="P213" s="201"/>
      <c r="Q213" s="201"/>
      <c r="R213" s="137"/>
      <c r="T213" s="138" t="s">
        <v>5</v>
      </c>
      <c r="U213" s="40" t="s">
        <v>44</v>
      </c>
      <c r="V213" s="139">
        <v>0.28499999999999998</v>
      </c>
      <c r="W213" s="139">
        <f t="shared" si="41"/>
        <v>0.70965</v>
      </c>
      <c r="X213" s="139">
        <v>2.6800000000000001E-3</v>
      </c>
      <c r="Y213" s="139">
        <f t="shared" si="42"/>
        <v>6.6732000000000007E-3</v>
      </c>
      <c r="Z213" s="139">
        <v>0</v>
      </c>
      <c r="AA213" s="140">
        <f t="shared" si="43"/>
        <v>0</v>
      </c>
      <c r="AR213" s="17" t="s">
        <v>150</v>
      </c>
      <c r="AT213" s="17" t="s">
        <v>146</v>
      </c>
      <c r="AU213" s="17" t="s">
        <v>94</v>
      </c>
      <c r="AY213" s="17" t="s">
        <v>145</v>
      </c>
      <c r="BE213" s="141">
        <f t="shared" si="44"/>
        <v>0</v>
      </c>
      <c r="BF213" s="141">
        <f t="shared" si="45"/>
        <v>0</v>
      </c>
      <c r="BG213" s="141">
        <f t="shared" si="46"/>
        <v>0</v>
      </c>
      <c r="BH213" s="141">
        <f t="shared" si="47"/>
        <v>0</v>
      </c>
      <c r="BI213" s="141">
        <f t="shared" si="48"/>
        <v>0</v>
      </c>
      <c r="BJ213" s="17" t="s">
        <v>22</v>
      </c>
      <c r="BK213" s="141">
        <f t="shared" si="49"/>
        <v>0</v>
      </c>
      <c r="BL213" s="17" t="s">
        <v>150</v>
      </c>
      <c r="BM213" s="17" t="s">
        <v>429</v>
      </c>
    </row>
    <row r="214" spans="2:65" s="1" customFormat="1" ht="44.25" customHeight="1">
      <c r="B214" s="132"/>
      <c r="C214" s="133" t="s">
        <v>430</v>
      </c>
      <c r="D214" s="133" t="s">
        <v>146</v>
      </c>
      <c r="E214" s="134" t="s">
        <v>431</v>
      </c>
      <c r="F214" s="200" t="s">
        <v>1067</v>
      </c>
      <c r="G214" s="200"/>
      <c r="H214" s="200"/>
      <c r="I214" s="200"/>
      <c r="J214" s="135" t="s">
        <v>203</v>
      </c>
      <c r="K214" s="136">
        <v>52.427999999999997</v>
      </c>
      <c r="L214" s="201">
        <v>0</v>
      </c>
      <c r="M214" s="201"/>
      <c r="N214" s="201">
        <f t="shared" si="40"/>
        <v>0</v>
      </c>
      <c r="O214" s="201"/>
      <c r="P214" s="201"/>
      <c r="Q214" s="201"/>
      <c r="R214" s="137"/>
      <c r="T214" s="138" t="s">
        <v>5</v>
      </c>
      <c r="U214" s="40" t="s">
        <v>44</v>
      </c>
      <c r="V214" s="139">
        <v>1.06</v>
      </c>
      <c r="W214" s="139">
        <f t="shared" si="41"/>
        <v>55.573680000000003</v>
      </c>
      <c r="X214" s="139">
        <v>8.5000000000000006E-3</v>
      </c>
      <c r="Y214" s="139">
        <f t="shared" si="42"/>
        <v>0.44563800000000003</v>
      </c>
      <c r="Z214" s="139">
        <v>0</v>
      </c>
      <c r="AA214" s="140">
        <f t="shared" si="43"/>
        <v>0</v>
      </c>
      <c r="AR214" s="17" t="s">
        <v>150</v>
      </c>
      <c r="AT214" s="17" t="s">
        <v>146</v>
      </c>
      <c r="AU214" s="17" t="s">
        <v>94</v>
      </c>
      <c r="AY214" s="17" t="s">
        <v>145</v>
      </c>
      <c r="BE214" s="141">
        <f t="shared" si="44"/>
        <v>0</v>
      </c>
      <c r="BF214" s="141">
        <f t="shared" si="45"/>
        <v>0</v>
      </c>
      <c r="BG214" s="141">
        <f t="shared" si="46"/>
        <v>0</v>
      </c>
      <c r="BH214" s="141">
        <f t="shared" si="47"/>
        <v>0</v>
      </c>
      <c r="BI214" s="141">
        <f t="shared" si="48"/>
        <v>0</v>
      </c>
      <c r="BJ214" s="17" t="s">
        <v>22</v>
      </c>
      <c r="BK214" s="141">
        <f t="shared" si="49"/>
        <v>0</v>
      </c>
      <c r="BL214" s="17" t="s">
        <v>150</v>
      </c>
      <c r="BM214" s="17" t="s">
        <v>432</v>
      </c>
    </row>
    <row r="215" spans="2:65" s="1" customFormat="1" ht="31.5" customHeight="1">
      <c r="B215" s="132"/>
      <c r="C215" s="142" t="s">
        <v>433</v>
      </c>
      <c r="D215" s="142" t="s">
        <v>209</v>
      </c>
      <c r="E215" s="143" t="s">
        <v>434</v>
      </c>
      <c r="F215" s="202" t="s">
        <v>435</v>
      </c>
      <c r="G215" s="202"/>
      <c r="H215" s="202"/>
      <c r="I215" s="202"/>
      <c r="J215" s="144" t="s">
        <v>203</v>
      </c>
      <c r="K215" s="145">
        <v>50.551000000000002</v>
      </c>
      <c r="L215" s="201">
        <v>0</v>
      </c>
      <c r="M215" s="201"/>
      <c r="N215" s="203">
        <f t="shared" si="40"/>
        <v>0</v>
      </c>
      <c r="O215" s="201"/>
      <c r="P215" s="201"/>
      <c r="Q215" s="201"/>
      <c r="R215" s="137"/>
      <c r="T215" s="138" t="s">
        <v>5</v>
      </c>
      <c r="U215" s="40" t="s">
        <v>44</v>
      </c>
      <c r="V215" s="139">
        <v>0</v>
      </c>
      <c r="W215" s="139">
        <f t="shared" si="41"/>
        <v>0</v>
      </c>
      <c r="X215" s="139">
        <v>2.5500000000000002E-3</v>
      </c>
      <c r="Y215" s="139">
        <f t="shared" si="42"/>
        <v>0.12890505000000002</v>
      </c>
      <c r="Z215" s="139">
        <v>0</v>
      </c>
      <c r="AA215" s="140">
        <f t="shared" si="43"/>
        <v>0</v>
      </c>
      <c r="AR215" s="17" t="s">
        <v>176</v>
      </c>
      <c r="AT215" s="17" t="s">
        <v>209</v>
      </c>
      <c r="AU215" s="17" t="s">
        <v>94</v>
      </c>
      <c r="AY215" s="17" t="s">
        <v>145</v>
      </c>
      <c r="BE215" s="141">
        <f t="shared" si="44"/>
        <v>0</v>
      </c>
      <c r="BF215" s="141">
        <f t="shared" si="45"/>
        <v>0</v>
      </c>
      <c r="BG215" s="141">
        <f t="shared" si="46"/>
        <v>0</v>
      </c>
      <c r="BH215" s="141">
        <f t="shared" si="47"/>
        <v>0</v>
      </c>
      <c r="BI215" s="141">
        <f t="shared" si="48"/>
        <v>0</v>
      </c>
      <c r="BJ215" s="17" t="s">
        <v>22</v>
      </c>
      <c r="BK215" s="141">
        <f t="shared" si="49"/>
        <v>0</v>
      </c>
      <c r="BL215" s="17" t="s">
        <v>150</v>
      </c>
      <c r="BM215" s="17" t="s">
        <v>436</v>
      </c>
    </row>
    <row r="216" spans="2:65" s="1" customFormat="1" ht="31.5" customHeight="1">
      <c r="B216" s="132"/>
      <c r="C216" s="142" t="s">
        <v>437</v>
      </c>
      <c r="D216" s="142" t="s">
        <v>209</v>
      </c>
      <c r="E216" s="143" t="s">
        <v>438</v>
      </c>
      <c r="F216" s="202" t="s">
        <v>1068</v>
      </c>
      <c r="G216" s="202"/>
      <c r="H216" s="202"/>
      <c r="I216" s="202"/>
      <c r="J216" s="144" t="s">
        <v>203</v>
      </c>
      <c r="K216" s="145">
        <v>3.9169999999999998</v>
      </c>
      <c r="L216" s="201">
        <v>0</v>
      </c>
      <c r="M216" s="201"/>
      <c r="N216" s="203">
        <f t="shared" si="40"/>
        <v>0</v>
      </c>
      <c r="O216" s="201"/>
      <c r="P216" s="201"/>
      <c r="Q216" s="201"/>
      <c r="R216" s="137"/>
      <c r="T216" s="138" t="s">
        <v>5</v>
      </c>
      <c r="U216" s="40" t="s">
        <v>44</v>
      </c>
      <c r="V216" s="139">
        <v>0</v>
      </c>
      <c r="W216" s="139">
        <f t="shared" si="41"/>
        <v>0</v>
      </c>
      <c r="X216" s="139">
        <v>2.3999999999999998E-3</v>
      </c>
      <c r="Y216" s="139">
        <f t="shared" si="42"/>
        <v>9.4007999999999991E-3</v>
      </c>
      <c r="Z216" s="139">
        <v>0</v>
      </c>
      <c r="AA216" s="140">
        <f t="shared" si="43"/>
        <v>0</v>
      </c>
      <c r="AR216" s="17" t="s">
        <v>176</v>
      </c>
      <c r="AT216" s="17" t="s">
        <v>209</v>
      </c>
      <c r="AU216" s="17" t="s">
        <v>94</v>
      </c>
      <c r="AY216" s="17" t="s">
        <v>145</v>
      </c>
      <c r="BE216" s="141">
        <f t="shared" si="44"/>
        <v>0</v>
      </c>
      <c r="BF216" s="141">
        <f t="shared" si="45"/>
        <v>0</v>
      </c>
      <c r="BG216" s="141">
        <f t="shared" si="46"/>
        <v>0</v>
      </c>
      <c r="BH216" s="141">
        <f t="shared" si="47"/>
        <v>0</v>
      </c>
      <c r="BI216" s="141">
        <f t="shared" si="48"/>
        <v>0</v>
      </c>
      <c r="BJ216" s="17" t="s">
        <v>22</v>
      </c>
      <c r="BK216" s="141">
        <f t="shared" si="49"/>
        <v>0</v>
      </c>
      <c r="BL216" s="17" t="s">
        <v>150</v>
      </c>
      <c r="BM216" s="17" t="s">
        <v>439</v>
      </c>
    </row>
    <row r="217" spans="2:65" s="1" customFormat="1" ht="44.25" customHeight="1">
      <c r="B217" s="132"/>
      <c r="C217" s="133" t="s">
        <v>440</v>
      </c>
      <c r="D217" s="133" t="s">
        <v>146</v>
      </c>
      <c r="E217" s="134" t="s">
        <v>441</v>
      </c>
      <c r="F217" s="200" t="s">
        <v>442</v>
      </c>
      <c r="G217" s="200"/>
      <c r="H217" s="200"/>
      <c r="I217" s="200"/>
      <c r="J217" s="135" t="s">
        <v>162</v>
      </c>
      <c r="K217" s="136">
        <v>15.2</v>
      </c>
      <c r="L217" s="201">
        <v>0</v>
      </c>
      <c r="M217" s="201"/>
      <c r="N217" s="201">
        <f t="shared" si="40"/>
        <v>0</v>
      </c>
      <c r="O217" s="201"/>
      <c r="P217" s="201"/>
      <c r="Q217" s="201"/>
      <c r="R217" s="137"/>
      <c r="T217" s="138" t="s">
        <v>5</v>
      </c>
      <c r="U217" s="40" t="s">
        <v>44</v>
      </c>
      <c r="V217" s="139">
        <v>0.3</v>
      </c>
      <c r="W217" s="139">
        <f t="shared" si="41"/>
        <v>4.5599999999999996</v>
      </c>
      <c r="X217" s="139">
        <v>1.6800000000000001E-3</v>
      </c>
      <c r="Y217" s="139">
        <f t="shared" si="42"/>
        <v>2.5536E-2</v>
      </c>
      <c r="Z217" s="139">
        <v>0</v>
      </c>
      <c r="AA217" s="140">
        <f t="shared" si="43"/>
        <v>0</v>
      </c>
      <c r="AR217" s="17" t="s">
        <v>150</v>
      </c>
      <c r="AT217" s="17" t="s">
        <v>146</v>
      </c>
      <c r="AU217" s="17" t="s">
        <v>94</v>
      </c>
      <c r="AY217" s="17" t="s">
        <v>145</v>
      </c>
      <c r="BE217" s="141">
        <f t="shared" si="44"/>
        <v>0</v>
      </c>
      <c r="BF217" s="141">
        <f t="shared" si="45"/>
        <v>0</v>
      </c>
      <c r="BG217" s="141">
        <f t="shared" si="46"/>
        <v>0</v>
      </c>
      <c r="BH217" s="141">
        <f t="shared" si="47"/>
        <v>0</v>
      </c>
      <c r="BI217" s="141">
        <f t="shared" si="48"/>
        <v>0</v>
      </c>
      <c r="BJ217" s="17" t="s">
        <v>22</v>
      </c>
      <c r="BK217" s="141">
        <f t="shared" si="49"/>
        <v>0</v>
      </c>
      <c r="BL217" s="17" t="s">
        <v>150</v>
      </c>
      <c r="BM217" s="17" t="s">
        <v>443</v>
      </c>
    </row>
    <row r="218" spans="2:65" s="1" customFormat="1" ht="31.5" customHeight="1">
      <c r="B218" s="132"/>
      <c r="C218" s="142" t="s">
        <v>444</v>
      </c>
      <c r="D218" s="142" t="s">
        <v>209</v>
      </c>
      <c r="E218" s="143" t="s">
        <v>445</v>
      </c>
      <c r="F218" s="202" t="s">
        <v>446</v>
      </c>
      <c r="G218" s="202"/>
      <c r="H218" s="202"/>
      <c r="I218" s="202"/>
      <c r="J218" s="144" t="s">
        <v>203</v>
      </c>
      <c r="K218" s="145">
        <v>3.04</v>
      </c>
      <c r="L218" s="201">
        <v>0</v>
      </c>
      <c r="M218" s="201"/>
      <c r="N218" s="203">
        <f t="shared" si="40"/>
        <v>0</v>
      </c>
      <c r="O218" s="201"/>
      <c r="P218" s="201"/>
      <c r="Q218" s="201"/>
      <c r="R218" s="137"/>
      <c r="T218" s="138" t="s">
        <v>5</v>
      </c>
      <c r="U218" s="40" t="s">
        <v>44</v>
      </c>
      <c r="V218" s="139">
        <v>0</v>
      </c>
      <c r="W218" s="139">
        <f t="shared" si="41"/>
        <v>0</v>
      </c>
      <c r="X218" s="139">
        <v>6.8000000000000005E-4</v>
      </c>
      <c r="Y218" s="139">
        <f t="shared" si="42"/>
        <v>2.0672000000000004E-3</v>
      </c>
      <c r="Z218" s="139">
        <v>0</v>
      </c>
      <c r="AA218" s="140">
        <f t="shared" si="43"/>
        <v>0</v>
      </c>
      <c r="AR218" s="17" t="s">
        <v>176</v>
      </c>
      <c r="AT218" s="17" t="s">
        <v>209</v>
      </c>
      <c r="AU218" s="17" t="s">
        <v>94</v>
      </c>
      <c r="AY218" s="17" t="s">
        <v>145</v>
      </c>
      <c r="BE218" s="141">
        <f t="shared" si="44"/>
        <v>0</v>
      </c>
      <c r="BF218" s="141">
        <f t="shared" si="45"/>
        <v>0</v>
      </c>
      <c r="BG218" s="141">
        <f t="shared" si="46"/>
        <v>0</v>
      </c>
      <c r="BH218" s="141">
        <f t="shared" si="47"/>
        <v>0</v>
      </c>
      <c r="BI218" s="141">
        <f t="shared" si="48"/>
        <v>0</v>
      </c>
      <c r="BJ218" s="17" t="s">
        <v>22</v>
      </c>
      <c r="BK218" s="141">
        <f t="shared" si="49"/>
        <v>0</v>
      </c>
      <c r="BL218" s="17" t="s">
        <v>150</v>
      </c>
      <c r="BM218" s="17" t="s">
        <v>447</v>
      </c>
    </row>
    <row r="219" spans="2:65" s="1" customFormat="1" ht="44.25" customHeight="1">
      <c r="B219" s="132"/>
      <c r="C219" s="133" t="s">
        <v>448</v>
      </c>
      <c r="D219" s="133" t="s">
        <v>146</v>
      </c>
      <c r="E219" s="134" t="s">
        <v>449</v>
      </c>
      <c r="F219" s="200" t="s">
        <v>450</v>
      </c>
      <c r="G219" s="200"/>
      <c r="H219" s="200"/>
      <c r="I219" s="200"/>
      <c r="J219" s="135" t="s">
        <v>203</v>
      </c>
      <c r="K219" s="136">
        <v>3.84</v>
      </c>
      <c r="L219" s="201">
        <v>0</v>
      </c>
      <c r="M219" s="201"/>
      <c r="N219" s="201">
        <f t="shared" si="40"/>
        <v>0</v>
      </c>
      <c r="O219" s="201"/>
      <c r="P219" s="201"/>
      <c r="Q219" s="201"/>
      <c r="R219" s="137"/>
      <c r="T219" s="138" t="s">
        <v>5</v>
      </c>
      <c r="U219" s="40" t="s">
        <v>44</v>
      </c>
      <c r="V219" s="139">
        <v>0.29399999999999998</v>
      </c>
      <c r="W219" s="139">
        <f t="shared" si="41"/>
        <v>1.12896</v>
      </c>
      <c r="X219" s="139">
        <v>6.28E-3</v>
      </c>
      <c r="Y219" s="139">
        <f t="shared" si="42"/>
        <v>2.41152E-2</v>
      </c>
      <c r="Z219" s="139">
        <v>0</v>
      </c>
      <c r="AA219" s="140">
        <f t="shared" si="43"/>
        <v>0</v>
      </c>
      <c r="AR219" s="17" t="s">
        <v>150</v>
      </c>
      <c r="AT219" s="17" t="s">
        <v>146</v>
      </c>
      <c r="AU219" s="17" t="s">
        <v>94</v>
      </c>
      <c r="AY219" s="17" t="s">
        <v>145</v>
      </c>
      <c r="BE219" s="141">
        <f t="shared" si="44"/>
        <v>0</v>
      </c>
      <c r="BF219" s="141">
        <f t="shared" si="45"/>
        <v>0</v>
      </c>
      <c r="BG219" s="141">
        <f t="shared" si="46"/>
        <v>0</v>
      </c>
      <c r="BH219" s="141">
        <f t="shared" si="47"/>
        <v>0</v>
      </c>
      <c r="BI219" s="141">
        <f t="shared" si="48"/>
        <v>0</v>
      </c>
      <c r="BJ219" s="17" t="s">
        <v>22</v>
      </c>
      <c r="BK219" s="141">
        <f t="shared" si="49"/>
        <v>0</v>
      </c>
      <c r="BL219" s="17" t="s">
        <v>150</v>
      </c>
      <c r="BM219" s="17" t="s">
        <v>451</v>
      </c>
    </row>
    <row r="220" spans="2:65" s="1" customFormat="1" ht="31.5" customHeight="1">
      <c r="B220" s="132"/>
      <c r="C220" s="133" t="s">
        <v>452</v>
      </c>
      <c r="D220" s="133" t="s">
        <v>146</v>
      </c>
      <c r="E220" s="134" t="s">
        <v>453</v>
      </c>
      <c r="F220" s="200" t="s">
        <v>454</v>
      </c>
      <c r="G220" s="200"/>
      <c r="H220" s="200"/>
      <c r="I220" s="200"/>
      <c r="J220" s="135" t="s">
        <v>203</v>
      </c>
      <c r="K220" s="136">
        <v>53.591000000000001</v>
      </c>
      <c r="L220" s="201">
        <v>0</v>
      </c>
      <c r="M220" s="201"/>
      <c r="N220" s="201">
        <f t="shared" si="40"/>
        <v>0</v>
      </c>
      <c r="O220" s="201"/>
      <c r="P220" s="201"/>
      <c r="Q220" s="201"/>
      <c r="R220" s="137"/>
      <c r="T220" s="138" t="s">
        <v>5</v>
      </c>
      <c r="U220" s="40" t="s">
        <v>44</v>
      </c>
      <c r="V220" s="139">
        <v>0.245</v>
      </c>
      <c r="W220" s="139">
        <f t="shared" si="41"/>
        <v>13.129795</v>
      </c>
      <c r="X220" s="139">
        <v>2.6800000000000001E-3</v>
      </c>
      <c r="Y220" s="139">
        <f t="shared" si="42"/>
        <v>0.14362388000000001</v>
      </c>
      <c r="Z220" s="139">
        <v>0</v>
      </c>
      <c r="AA220" s="140">
        <f t="shared" si="43"/>
        <v>0</v>
      </c>
      <c r="AR220" s="17" t="s">
        <v>150</v>
      </c>
      <c r="AT220" s="17" t="s">
        <v>146</v>
      </c>
      <c r="AU220" s="17" t="s">
        <v>94</v>
      </c>
      <c r="AY220" s="17" t="s">
        <v>145</v>
      </c>
      <c r="BE220" s="141">
        <f t="shared" si="44"/>
        <v>0</v>
      </c>
      <c r="BF220" s="141">
        <f t="shared" si="45"/>
        <v>0</v>
      </c>
      <c r="BG220" s="141">
        <f t="shared" si="46"/>
        <v>0</v>
      </c>
      <c r="BH220" s="141">
        <f t="shared" si="47"/>
        <v>0</v>
      </c>
      <c r="BI220" s="141">
        <f t="shared" si="48"/>
        <v>0</v>
      </c>
      <c r="BJ220" s="17" t="s">
        <v>22</v>
      </c>
      <c r="BK220" s="141">
        <f t="shared" si="49"/>
        <v>0</v>
      </c>
      <c r="BL220" s="17" t="s">
        <v>150</v>
      </c>
      <c r="BM220" s="17" t="s">
        <v>455</v>
      </c>
    </row>
    <row r="221" spans="2:65" s="1" customFormat="1" ht="31.5" customHeight="1">
      <c r="B221" s="132"/>
      <c r="C221" s="133" t="s">
        <v>456</v>
      </c>
      <c r="D221" s="133" t="s">
        <v>146</v>
      </c>
      <c r="E221" s="134" t="s">
        <v>457</v>
      </c>
      <c r="F221" s="200" t="s">
        <v>458</v>
      </c>
      <c r="G221" s="200"/>
      <c r="H221" s="200"/>
      <c r="I221" s="200"/>
      <c r="J221" s="135" t="s">
        <v>149</v>
      </c>
      <c r="K221" s="136">
        <v>21.535</v>
      </c>
      <c r="L221" s="201">
        <v>0</v>
      </c>
      <c r="M221" s="201"/>
      <c r="N221" s="201">
        <f t="shared" si="40"/>
        <v>0</v>
      </c>
      <c r="O221" s="201"/>
      <c r="P221" s="201"/>
      <c r="Q221" s="201"/>
      <c r="R221" s="137"/>
      <c r="T221" s="138" t="s">
        <v>5</v>
      </c>
      <c r="U221" s="40" t="s">
        <v>44</v>
      </c>
      <c r="V221" s="139">
        <v>2.58</v>
      </c>
      <c r="W221" s="139">
        <f t="shared" si="41"/>
        <v>55.560300000000005</v>
      </c>
      <c r="X221" s="139">
        <v>2.45329</v>
      </c>
      <c r="Y221" s="139">
        <f t="shared" si="42"/>
        <v>52.83160015</v>
      </c>
      <c r="Z221" s="139">
        <v>0</v>
      </c>
      <c r="AA221" s="140">
        <f t="shared" si="43"/>
        <v>0</v>
      </c>
      <c r="AR221" s="17" t="s">
        <v>150</v>
      </c>
      <c r="AT221" s="17" t="s">
        <v>146</v>
      </c>
      <c r="AU221" s="17" t="s">
        <v>94</v>
      </c>
      <c r="AY221" s="17" t="s">
        <v>145</v>
      </c>
      <c r="BE221" s="141">
        <f t="shared" si="44"/>
        <v>0</v>
      </c>
      <c r="BF221" s="141">
        <f t="shared" si="45"/>
        <v>0</v>
      </c>
      <c r="BG221" s="141">
        <f t="shared" si="46"/>
        <v>0</v>
      </c>
      <c r="BH221" s="141">
        <f t="shared" si="47"/>
        <v>0</v>
      </c>
      <c r="BI221" s="141">
        <f t="shared" si="48"/>
        <v>0</v>
      </c>
      <c r="BJ221" s="17" t="s">
        <v>22</v>
      </c>
      <c r="BK221" s="141">
        <f t="shared" si="49"/>
        <v>0</v>
      </c>
      <c r="BL221" s="17" t="s">
        <v>150</v>
      </c>
      <c r="BM221" s="17" t="s">
        <v>459</v>
      </c>
    </row>
    <row r="222" spans="2:65" s="1" customFormat="1" ht="22.5" customHeight="1">
      <c r="B222" s="132"/>
      <c r="C222" s="133" t="s">
        <v>460</v>
      </c>
      <c r="D222" s="133" t="s">
        <v>146</v>
      </c>
      <c r="E222" s="134" t="s">
        <v>461</v>
      </c>
      <c r="F222" s="200" t="s">
        <v>462</v>
      </c>
      <c r="G222" s="200"/>
      <c r="H222" s="200"/>
      <c r="I222" s="200"/>
      <c r="J222" s="135" t="s">
        <v>203</v>
      </c>
      <c r="K222" s="136">
        <v>231.577</v>
      </c>
      <c r="L222" s="201">
        <v>0</v>
      </c>
      <c r="M222" s="201"/>
      <c r="N222" s="201">
        <f t="shared" si="40"/>
        <v>0</v>
      </c>
      <c r="O222" s="201"/>
      <c r="P222" s="201"/>
      <c r="Q222" s="201"/>
      <c r="R222" s="137"/>
      <c r="T222" s="138" t="s">
        <v>5</v>
      </c>
      <c r="U222" s="40" t="s">
        <v>44</v>
      </c>
      <c r="V222" s="139">
        <v>2.58</v>
      </c>
      <c r="W222" s="139">
        <f t="shared" si="41"/>
        <v>597.46866</v>
      </c>
      <c r="X222" s="139">
        <v>0</v>
      </c>
      <c r="Y222" s="139">
        <f t="shared" si="42"/>
        <v>0</v>
      </c>
      <c r="Z222" s="139">
        <v>0</v>
      </c>
      <c r="AA222" s="140">
        <f t="shared" si="43"/>
        <v>0</v>
      </c>
      <c r="AR222" s="17" t="s">
        <v>150</v>
      </c>
      <c r="AT222" s="17" t="s">
        <v>146</v>
      </c>
      <c r="AU222" s="17" t="s">
        <v>94</v>
      </c>
      <c r="AY222" s="17" t="s">
        <v>145</v>
      </c>
      <c r="BE222" s="141">
        <f t="shared" si="44"/>
        <v>0</v>
      </c>
      <c r="BF222" s="141">
        <f t="shared" si="45"/>
        <v>0</v>
      </c>
      <c r="BG222" s="141">
        <f t="shared" si="46"/>
        <v>0</v>
      </c>
      <c r="BH222" s="141">
        <f t="shared" si="47"/>
        <v>0</v>
      </c>
      <c r="BI222" s="141">
        <f t="shared" si="48"/>
        <v>0</v>
      </c>
      <c r="BJ222" s="17" t="s">
        <v>22</v>
      </c>
      <c r="BK222" s="141">
        <f t="shared" si="49"/>
        <v>0</v>
      </c>
      <c r="BL222" s="17" t="s">
        <v>150</v>
      </c>
      <c r="BM222" s="17" t="s">
        <v>463</v>
      </c>
    </row>
    <row r="223" spans="2:65" s="1" customFormat="1" ht="57" customHeight="1">
      <c r="B223" s="132"/>
      <c r="C223" s="133" t="s">
        <v>464</v>
      </c>
      <c r="D223" s="133" t="s">
        <v>146</v>
      </c>
      <c r="E223" s="134" t="s">
        <v>465</v>
      </c>
      <c r="F223" s="200" t="s">
        <v>466</v>
      </c>
      <c r="G223" s="200"/>
      <c r="H223" s="200"/>
      <c r="I223" s="200"/>
      <c r="J223" s="135" t="s">
        <v>291</v>
      </c>
      <c r="K223" s="136">
        <v>3</v>
      </c>
      <c r="L223" s="201">
        <v>0</v>
      </c>
      <c r="M223" s="201"/>
      <c r="N223" s="201">
        <f t="shared" si="40"/>
        <v>0</v>
      </c>
      <c r="O223" s="201"/>
      <c r="P223" s="201"/>
      <c r="Q223" s="201"/>
      <c r="R223" s="137"/>
      <c r="T223" s="138" t="s">
        <v>5</v>
      </c>
      <c r="U223" s="40" t="s">
        <v>44</v>
      </c>
      <c r="V223" s="139">
        <v>2.58</v>
      </c>
      <c r="W223" s="139">
        <f t="shared" si="41"/>
        <v>7.74</v>
      </c>
      <c r="X223" s="139">
        <v>0.05</v>
      </c>
      <c r="Y223" s="139">
        <f t="shared" si="42"/>
        <v>0.15000000000000002</v>
      </c>
      <c r="Z223" s="139">
        <v>0</v>
      </c>
      <c r="AA223" s="140">
        <f t="shared" si="43"/>
        <v>0</v>
      </c>
      <c r="AR223" s="17" t="s">
        <v>150</v>
      </c>
      <c r="AT223" s="17" t="s">
        <v>146</v>
      </c>
      <c r="AU223" s="17" t="s">
        <v>94</v>
      </c>
      <c r="AY223" s="17" t="s">
        <v>145</v>
      </c>
      <c r="BE223" s="141">
        <f t="shared" si="44"/>
        <v>0</v>
      </c>
      <c r="BF223" s="141">
        <f t="shared" si="45"/>
        <v>0</v>
      </c>
      <c r="BG223" s="141">
        <f t="shared" si="46"/>
        <v>0</v>
      </c>
      <c r="BH223" s="141">
        <f t="shared" si="47"/>
        <v>0</v>
      </c>
      <c r="BI223" s="141">
        <f t="shared" si="48"/>
        <v>0</v>
      </c>
      <c r="BJ223" s="17" t="s">
        <v>22</v>
      </c>
      <c r="BK223" s="141">
        <f t="shared" si="49"/>
        <v>0</v>
      </c>
      <c r="BL223" s="17" t="s">
        <v>150</v>
      </c>
      <c r="BM223" s="17" t="s">
        <v>467</v>
      </c>
    </row>
    <row r="224" spans="2:65" s="1" customFormat="1" ht="31.5" customHeight="1">
      <c r="B224" s="132"/>
      <c r="C224" s="133" t="s">
        <v>468</v>
      </c>
      <c r="D224" s="133" t="s">
        <v>146</v>
      </c>
      <c r="E224" s="134" t="s">
        <v>469</v>
      </c>
      <c r="F224" s="200" t="s">
        <v>470</v>
      </c>
      <c r="G224" s="200"/>
      <c r="H224" s="200"/>
      <c r="I224" s="200"/>
      <c r="J224" s="135" t="s">
        <v>158</v>
      </c>
      <c r="K224" s="136">
        <v>1</v>
      </c>
      <c r="L224" s="201">
        <v>0</v>
      </c>
      <c r="M224" s="201"/>
      <c r="N224" s="201">
        <f t="shared" si="40"/>
        <v>0</v>
      </c>
      <c r="O224" s="201"/>
      <c r="P224" s="201"/>
      <c r="Q224" s="201"/>
      <c r="R224" s="137"/>
      <c r="T224" s="138" t="s">
        <v>5</v>
      </c>
      <c r="U224" s="40" t="s">
        <v>44</v>
      </c>
      <c r="V224" s="139">
        <v>2.58</v>
      </c>
      <c r="W224" s="139">
        <f t="shared" si="41"/>
        <v>2.58</v>
      </c>
      <c r="X224" s="139">
        <v>0</v>
      </c>
      <c r="Y224" s="139">
        <f t="shared" si="42"/>
        <v>0</v>
      </c>
      <c r="Z224" s="139">
        <v>0</v>
      </c>
      <c r="AA224" s="140">
        <f t="shared" si="43"/>
        <v>0</v>
      </c>
      <c r="AR224" s="17" t="s">
        <v>150</v>
      </c>
      <c r="AT224" s="17" t="s">
        <v>146</v>
      </c>
      <c r="AU224" s="17" t="s">
        <v>94</v>
      </c>
      <c r="AY224" s="17" t="s">
        <v>145</v>
      </c>
      <c r="BE224" s="141">
        <f t="shared" si="44"/>
        <v>0</v>
      </c>
      <c r="BF224" s="141">
        <f t="shared" si="45"/>
        <v>0</v>
      </c>
      <c r="BG224" s="141">
        <f t="shared" si="46"/>
        <v>0</v>
      </c>
      <c r="BH224" s="141">
        <f t="shared" si="47"/>
        <v>0</v>
      </c>
      <c r="BI224" s="141">
        <f t="shared" si="48"/>
        <v>0</v>
      </c>
      <c r="BJ224" s="17" t="s">
        <v>22</v>
      </c>
      <c r="BK224" s="141">
        <f t="shared" si="49"/>
        <v>0</v>
      </c>
      <c r="BL224" s="17" t="s">
        <v>150</v>
      </c>
      <c r="BM224" s="17" t="s">
        <v>471</v>
      </c>
    </row>
    <row r="225" spans="2:65" s="1" customFormat="1" ht="22.5" customHeight="1">
      <c r="B225" s="132"/>
      <c r="C225" s="133" t="s">
        <v>472</v>
      </c>
      <c r="D225" s="133" t="s">
        <v>146</v>
      </c>
      <c r="E225" s="134" t="s">
        <v>473</v>
      </c>
      <c r="F225" s="200" t="s">
        <v>474</v>
      </c>
      <c r="G225" s="200"/>
      <c r="H225" s="200"/>
      <c r="I225" s="200"/>
      <c r="J225" s="135" t="s">
        <v>158</v>
      </c>
      <c r="K225" s="136">
        <v>1</v>
      </c>
      <c r="L225" s="201">
        <v>0</v>
      </c>
      <c r="M225" s="201"/>
      <c r="N225" s="201">
        <f t="shared" si="40"/>
        <v>0</v>
      </c>
      <c r="O225" s="201"/>
      <c r="P225" s="201"/>
      <c r="Q225" s="201"/>
      <c r="R225" s="137"/>
      <c r="T225" s="138" t="s">
        <v>5</v>
      </c>
      <c r="U225" s="40" t="s">
        <v>44</v>
      </c>
      <c r="V225" s="139">
        <v>2.58</v>
      </c>
      <c r="W225" s="139">
        <f t="shared" si="41"/>
        <v>2.58</v>
      </c>
      <c r="X225" s="139">
        <v>0</v>
      </c>
      <c r="Y225" s="139">
        <f t="shared" si="42"/>
        <v>0</v>
      </c>
      <c r="Z225" s="139">
        <v>0</v>
      </c>
      <c r="AA225" s="140">
        <f t="shared" si="43"/>
        <v>0</v>
      </c>
      <c r="AR225" s="17" t="s">
        <v>150</v>
      </c>
      <c r="AT225" s="17" t="s">
        <v>146</v>
      </c>
      <c r="AU225" s="17" t="s">
        <v>94</v>
      </c>
      <c r="AY225" s="17" t="s">
        <v>145</v>
      </c>
      <c r="BE225" s="141">
        <f t="shared" si="44"/>
        <v>0</v>
      </c>
      <c r="BF225" s="141">
        <f t="shared" si="45"/>
        <v>0</v>
      </c>
      <c r="BG225" s="141">
        <f t="shared" si="46"/>
        <v>0</v>
      </c>
      <c r="BH225" s="141">
        <f t="shared" si="47"/>
        <v>0</v>
      </c>
      <c r="BI225" s="141">
        <f t="shared" si="48"/>
        <v>0</v>
      </c>
      <c r="BJ225" s="17" t="s">
        <v>22</v>
      </c>
      <c r="BK225" s="141">
        <f t="shared" si="49"/>
        <v>0</v>
      </c>
      <c r="BL225" s="17" t="s">
        <v>150</v>
      </c>
      <c r="BM225" s="17" t="s">
        <v>475</v>
      </c>
    </row>
    <row r="226" spans="2:65" s="1" customFormat="1" ht="22.5" customHeight="1">
      <c r="B226" s="132"/>
      <c r="C226" s="133" t="s">
        <v>476</v>
      </c>
      <c r="D226" s="133" t="s">
        <v>146</v>
      </c>
      <c r="E226" s="134" t="s">
        <v>477</v>
      </c>
      <c r="F226" s="200" t="s">
        <v>478</v>
      </c>
      <c r="G226" s="200"/>
      <c r="H226" s="200"/>
      <c r="I226" s="200"/>
      <c r="J226" s="135" t="s">
        <v>158</v>
      </c>
      <c r="K226" s="136">
        <v>1</v>
      </c>
      <c r="L226" s="201">
        <v>0</v>
      </c>
      <c r="M226" s="201"/>
      <c r="N226" s="201">
        <f t="shared" si="40"/>
        <v>0</v>
      </c>
      <c r="O226" s="201"/>
      <c r="P226" s="201"/>
      <c r="Q226" s="201"/>
      <c r="R226" s="137"/>
      <c r="T226" s="138" t="s">
        <v>5</v>
      </c>
      <c r="U226" s="40" t="s">
        <v>44</v>
      </c>
      <c r="V226" s="139">
        <v>2.58</v>
      </c>
      <c r="W226" s="139">
        <f t="shared" si="41"/>
        <v>2.58</v>
      </c>
      <c r="X226" s="139">
        <v>0</v>
      </c>
      <c r="Y226" s="139">
        <f t="shared" si="42"/>
        <v>0</v>
      </c>
      <c r="Z226" s="139">
        <v>0</v>
      </c>
      <c r="AA226" s="140">
        <f t="shared" si="43"/>
        <v>0</v>
      </c>
      <c r="AR226" s="17" t="s">
        <v>150</v>
      </c>
      <c r="AT226" s="17" t="s">
        <v>146</v>
      </c>
      <c r="AU226" s="17" t="s">
        <v>94</v>
      </c>
      <c r="AY226" s="17" t="s">
        <v>145</v>
      </c>
      <c r="BE226" s="141">
        <f t="shared" si="44"/>
        <v>0</v>
      </c>
      <c r="BF226" s="141">
        <f t="shared" si="45"/>
        <v>0</v>
      </c>
      <c r="BG226" s="141">
        <f t="shared" si="46"/>
        <v>0</v>
      </c>
      <c r="BH226" s="141">
        <f t="shared" si="47"/>
        <v>0</v>
      </c>
      <c r="BI226" s="141">
        <f t="shared" si="48"/>
        <v>0</v>
      </c>
      <c r="BJ226" s="17" t="s">
        <v>22</v>
      </c>
      <c r="BK226" s="141">
        <f t="shared" si="49"/>
        <v>0</v>
      </c>
      <c r="BL226" s="17" t="s">
        <v>150</v>
      </c>
      <c r="BM226" s="17" t="s">
        <v>479</v>
      </c>
    </row>
    <row r="227" spans="2:65" s="1" customFormat="1" ht="31.5" customHeight="1">
      <c r="B227" s="132"/>
      <c r="C227" s="133" t="s">
        <v>480</v>
      </c>
      <c r="D227" s="133" t="s">
        <v>146</v>
      </c>
      <c r="E227" s="134" t="s">
        <v>481</v>
      </c>
      <c r="F227" s="200" t="s">
        <v>482</v>
      </c>
      <c r="G227" s="200"/>
      <c r="H227" s="200"/>
      <c r="I227" s="200"/>
      <c r="J227" s="135" t="s">
        <v>158</v>
      </c>
      <c r="K227" s="136">
        <v>1</v>
      </c>
      <c r="L227" s="201">
        <v>0</v>
      </c>
      <c r="M227" s="201"/>
      <c r="N227" s="201">
        <f t="shared" si="40"/>
        <v>0</v>
      </c>
      <c r="O227" s="201"/>
      <c r="P227" s="201"/>
      <c r="Q227" s="201"/>
      <c r="R227" s="137"/>
      <c r="T227" s="138" t="s">
        <v>5</v>
      </c>
      <c r="U227" s="40" t="s">
        <v>44</v>
      </c>
      <c r="V227" s="139">
        <v>2.58</v>
      </c>
      <c r="W227" s="139">
        <f t="shared" si="41"/>
        <v>2.58</v>
      </c>
      <c r="X227" s="139">
        <v>0</v>
      </c>
      <c r="Y227" s="139">
        <f t="shared" si="42"/>
        <v>0</v>
      </c>
      <c r="Z227" s="139">
        <v>0</v>
      </c>
      <c r="AA227" s="140">
        <f t="shared" si="43"/>
        <v>0</v>
      </c>
      <c r="AR227" s="17" t="s">
        <v>150</v>
      </c>
      <c r="AT227" s="17" t="s">
        <v>146</v>
      </c>
      <c r="AU227" s="17" t="s">
        <v>94</v>
      </c>
      <c r="AY227" s="17" t="s">
        <v>145</v>
      </c>
      <c r="BE227" s="141">
        <f t="shared" si="44"/>
        <v>0</v>
      </c>
      <c r="BF227" s="141">
        <f t="shared" si="45"/>
        <v>0</v>
      </c>
      <c r="BG227" s="141">
        <f t="shared" si="46"/>
        <v>0</v>
      </c>
      <c r="BH227" s="141">
        <f t="shared" si="47"/>
        <v>0</v>
      </c>
      <c r="BI227" s="141">
        <f t="shared" si="48"/>
        <v>0</v>
      </c>
      <c r="BJ227" s="17" t="s">
        <v>22</v>
      </c>
      <c r="BK227" s="141">
        <f t="shared" si="49"/>
        <v>0</v>
      </c>
      <c r="BL227" s="17" t="s">
        <v>150</v>
      </c>
      <c r="BM227" s="17" t="s">
        <v>483</v>
      </c>
    </row>
    <row r="228" spans="2:65" s="1" customFormat="1" ht="22.5" customHeight="1">
      <c r="B228" s="132"/>
      <c r="C228" s="133" t="s">
        <v>484</v>
      </c>
      <c r="D228" s="133" t="s">
        <v>146</v>
      </c>
      <c r="E228" s="134" t="s">
        <v>485</v>
      </c>
      <c r="F228" s="200" t="s">
        <v>486</v>
      </c>
      <c r="G228" s="200"/>
      <c r="H228" s="200"/>
      <c r="I228" s="200"/>
      <c r="J228" s="135" t="s">
        <v>203</v>
      </c>
      <c r="K228" s="136">
        <v>281</v>
      </c>
      <c r="L228" s="201">
        <v>0</v>
      </c>
      <c r="M228" s="201"/>
      <c r="N228" s="201">
        <f t="shared" si="40"/>
        <v>0</v>
      </c>
      <c r="O228" s="201"/>
      <c r="P228" s="201"/>
      <c r="Q228" s="201"/>
      <c r="R228" s="137"/>
      <c r="T228" s="138" t="s">
        <v>5</v>
      </c>
      <c r="U228" s="40" t="s">
        <v>44</v>
      </c>
      <c r="V228" s="139">
        <v>0.51700000000000002</v>
      </c>
      <c r="W228" s="139">
        <f t="shared" si="41"/>
        <v>145.27700000000002</v>
      </c>
      <c r="X228" s="139">
        <v>0.105</v>
      </c>
      <c r="Y228" s="139">
        <f t="shared" si="42"/>
        <v>29.504999999999999</v>
      </c>
      <c r="Z228" s="139">
        <v>0</v>
      </c>
      <c r="AA228" s="140">
        <f t="shared" si="43"/>
        <v>0</v>
      </c>
      <c r="AR228" s="17" t="s">
        <v>150</v>
      </c>
      <c r="AT228" s="17" t="s">
        <v>146</v>
      </c>
      <c r="AU228" s="17" t="s">
        <v>94</v>
      </c>
      <c r="AY228" s="17" t="s">
        <v>145</v>
      </c>
      <c r="BE228" s="141">
        <f t="shared" si="44"/>
        <v>0</v>
      </c>
      <c r="BF228" s="141">
        <f t="shared" si="45"/>
        <v>0</v>
      </c>
      <c r="BG228" s="141">
        <f t="shared" si="46"/>
        <v>0</v>
      </c>
      <c r="BH228" s="141">
        <f t="shared" si="47"/>
        <v>0</v>
      </c>
      <c r="BI228" s="141">
        <f t="shared" si="48"/>
        <v>0</v>
      </c>
      <c r="BJ228" s="17" t="s">
        <v>22</v>
      </c>
      <c r="BK228" s="141">
        <f t="shared" si="49"/>
        <v>0</v>
      </c>
      <c r="BL228" s="17" t="s">
        <v>150</v>
      </c>
      <c r="BM228" s="17" t="s">
        <v>487</v>
      </c>
    </row>
    <row r="229" spans="2:65" s="1" customFormat="1" ht="31.5" customHeight="1">
      <c r="B229" s="132"/>
      <c r="C229" s="133" t="s">
        <v>488</v>
      </c>
      <c r="D229" s="133" t="s">
        <v>146</v>
      </c>
      <c r="E229" s="134" t="s">
        <v>489</v>
      </c>
      <c r="F229" s="200" t="s">
        <v>1069</v>
      </c>
      <c r="G229" s="200"/>
      <c r="H229" s="200"/>
      <c r="I229" s="200"/>
      <c r="J229" s="135" t="s">
        <v>203</v>
      </c>
      <c r="K229" s="136">
        <v>22.54</v>
      </c>
      <c r="L229" s="201">
        <v>0</v>
      </c>
      <c r="M229" s="201"/>
      <c r="N229" s="201">
        <f t="shared" si="40"/>
        <v>0</v>
      </c>
      <c r="O229" s="201"/>
      <c r="P229" s="201"/>
      <c r="Q229" s="201"/>
      <c r="R229" s="137"/>
      <c r="T229" s="138" t="s">
        <v>5</v>
      </c>
      <c r="U229" s="40" t="s">
        <v>44</v>
      </c>
      <c r="V229" s="139">
        <v>0.60499999999999998</v>
      </c>
      <c r="W229" s="139">
        <f t="shared" si="41"/>
        <v>13.636699999999999</v>
      </c>
      <c r="X229" s="139">
        <v>0.24101</v>
      </c>
      <c r="Y229" s="139">
        <f t="shared" si="42"/>
        <v>5.4323654000000001</v>
      </c>
      <c r="Z229" s="139">
        <v>0</v>
      </c>
      <c r="AA229" s="140">
        <f t="shared" si="43"/>
        <v>0</v>
      </c>
      <c r="AR229" s="17" t="s">
        <v>150</v>
      </c>
      <c r="AT229" s="17" t="s">
        <v>146</v>
      </c>
      <c r="AU229" s="17" t="s">
        <v>94</v>
      </c>
      <c r="AY229" s="17" t="s">
        <v>145</v>
      </c>
      <c r="BE229" s="141">
        <f t="shared" si="44"/>
        <v>0</v>
      </c>
      <c r="BF229" s="141">
        <f t="shared" si="45"/>
        <v>0</v>
      </c>
      <c r="BG229" s="141">
        <f t="shared" si="46"/>
        <v>0</v>
      </c>
      <c r="BH229" s="141">
        <f t="shared" si="47"/>
        <v>0</v>
      </c>
      <c r="BI229" s="141">
        <f t="shared" si="48"/>
        <v>0</v>
      </c>
      <c r="BJ229" s="17" t="s">
        <v>22</v>
      </c>
      <c r="BK229" s="141">
        <f t="shared" si="49"/>
        <v>0</v>
      </c>
      <c r="BL229" s="17" t="s">
        <v>150</v>
      </c>
      <c r="BM229" s="17" t="s">
        <v>490</v>
      </c>
    </row>
    <row r="230" spans="2:65" s="1" customFormat="1" ht="31.5" customHeight="1">
      <c r="B230" s="132"/>
      <c r="C230" s="133" t="s">
        <v>491</v>
      </c>
      <c r="D230" s="133" t="s">
        <v>146</v>
      </c>
      <c r="E230" s="134" t="s">
        <v>492</v>
      </c>
      <c r="F230" s="200" t="s">
        <v>493</v>
      </c>
      <c r="G230" s="200"/>
      <c r="H230" s="200"/>
      <c r="I230" s="200"/>
      <c r="J230" s="135" t="s">
        <v>291</v>
      </c>
      <c r="K230" s="136">
        <v>19</v>
      </c>
      <c r="L230" s="201">
        <v>0</v>
      </c>
      <c r="M230" s="201"/>
      <c r="N230" s="201">
        <f t="shared" si="40"/>
        <v>0</v>
      </c>
      <c r="O230" s="201"/>
      <c r="P230" s="201"/>
      <c r="Q230" s="201"/>
      <c r="R230" s="137"/>
      <c r="T230" s="138" t="s">
        <v>5</v>
      </c>
      <c r="U230" s="40" t="s">
        <v>44</v>
      </c>
      <c r="V230" s="139">
        <v>0.84</v>
      </c>
      <c r="W230" s="139">
        <f t="shared" si="41"/>
        <v>15.959999999999999</v>
      </c>
      <c r="X230" s="139">
        <v>4.8000000000000001E-4</v>
      </c>
      <c r="Y230" s="139">
        <f t="shared" si="42"/>
        <v>9.1199999999999996E-3</v>
      </c>
      <c r="Z230" s="139">
        <v>0</v>
      </c>
      <c r="AA230" s="140">
        <f t="shared" si="43"/>
        <v>0</v>
      </c>
      <c r="AR230" s="17" t="s">
        <v>150</v>
      </c>
      <c r="AT230" s="17" t="s">
        <v>146</v>
      </c>
      <c r="AU230" s="17" t="s">
        <v>94</v>
      </c>
      <c r="AY230" s="17" t="s">
        <v>145</v>
      </c>
      <c r="BE230" s="141">
        <f t="shared" si="44"/>
        <v>0</v>
      </c>
      <c r="BF230" s="141">
        <f t="shared" si="45"/>
        <v>0</v>
      </c>
      <c r="BG230" s="141">
        <f t="shared" si="46"/>
        <v>0</v>
      </c>
      <c r="BH230" s="141">
        <f t="shared" si="47"/>
        <v>0</v>
      </c>
      <c r="BI230" s="141">
        <f t="shared" si="48"/>
        <v>0</v>
      </c>
      <c r="BJ230" s="17" t="s">
        <v>22</v>
      </c>
      <c r="BK230" s="141">
        <f t="shared" si="49"/>
        <v>0</v>
      </c>
      <c r="BL230" s="17" t="s">
        <v>150</v>
      </c>
      <c r="BM230" s="17" t="s">
        <v>494</v>
      </c>
    </row>
    <row r="231" spans="2:65" s="1" customFormat="1" ht="31.5" customHeight="1">
      <c r="B231" s="132"/>
      <c r="C231" s="142" t="s">
        <v>495</v>
      </c>
      <c r="D231" s="142" t="s">
        <v>209</v>
      </c>
      <c r="E231" s="143" t="s">
        <v>496</v>
      </c>
      <c r="F231" s="202" t="s">
        <v>1070</v>
      </c>
      <c r="G231" s="202"/>
      <c r="H231" s="202"/>
      <c r="I231" s="202"/>
      <c r="J231" s="144" t="s">
        <v>291</v>
      </c>
      <c r="K231" s="145">
        <v>18</v>
      </c>
      <c r="L231" s="201">
        <v>0</v>
      </c>
      <c r="M231" s="201"/>
      <c r="N231" s="203">
        <f t="shared" si="40"/>
        <v>0</v>
      </c>
      <c r="O231" s="201"/>
      <c r="P231" s="201"/>
      <c r="Q231" s="201"/>
      <c r="R231" s="137"/>
      <c r="T231" s="138" t="s">
        <v>5</v>
      </c>
      <c r="U231" s="40" t="s">
        <v>44</v>
      </c>
      <c r="V231" s="139">
        <v>0</v>
      </c>
      <c r="W231" s="139">
        <f t="shared" si="41"/>
        <v>0</v>
      </c>
      <c r="X231" s="139">
        <v>1.847E-2</v>
      </c>
      <c r="Y231" s="139">
        <f t="shared" si="42"/>
        <v>0.33245999999999998</v>
      </c>
      <c r="Z231" s="139">
        <v>0</v>
      </c>
      <c r="AA231" s="140">
        <f t="shared" si="43"/>
        <v>0</v>
      </c>
      <c r="AR231" s="17" t="s">
        <v>176</v>
      </c>
      <c r="AT231" s="17" t="s">
        <v>209</v>
      </c>
      <c r="AU231" s="17" t="s">
        <v>94</v>
      </c>
      <c r="AY231" s="17" t="s">
        <v>145</v>
      </c>
      <c r="BE231" s="141">
        <f t="shared" si="44"/>
        <v>0</v>
      </c>
      <c r="BF231" s="141">
        <f t="shared" si="45"/>
        <v>0</v>
      </c>
      <c r="BG231" s="141">
        <f t="shared" si="46"/>
        <v>0</v>
      </c>
      <c r="BH231" s="141">
        <f t="shared" si="47"/>
        <v>0</v>
      </c>
      <c r="BI231" s="141">
        <f t="shared" si="48"/>
        <v>0</v>
      </c>
      <c r="BJ231" s="17" t="s">
        <v>22</v>
      </c>
      <c r="BK231" s="141">
        <f t="shared" si="49"/>
        <v>0</v>
      </c>
      <c r="BL231" s="17" t="s">
        <v>150</v>
      </c>
      <c r="BM231" s="17" t="s">
        <v>497</v>
      </c>
    </row>
    <row r="232" spans="2:65" s="1" customFormat="1" ht="31.5" customHeight="1">
      <c r="B232" s="132"/>
      <c r="C232" s="142" t="s">
        <v>498</v>
      </c>
      <c r="D232" s="142" t="s">
        <v>209</v>
      </c>
      <c r="E232" s="143" t="s">
        <v>499</v>
      </c>
      <c r="F232" s="202" t="s">
        <v>1071</v>
      </c>
      <c r="G232" s="202"/>
      <c r="H232" s="202"/>
      <c r="I232" s="202"/>
      <c r="J232" s="144" t="s">
        <v>291</v>
      </c>
      <c r="K232" s="145">
        <v>1</v>
      </c>
      <c r="L232" s="201">
        <v>0</v>
      </c>
      <c r="M232" s="201"/>
      <c r="N232" s="203">
        <f t="shared" si="40"/>
        <v>0</v>
      </c>
      <c r="O232" s="201"/>
      <c r="P232" s="201"/>
      <c r="Q232" s="201"/>
      <c r="R232" s="137"/>
      <c r="T232" s="138" t="s">
        <v>5</v>
      </c>
      <c r="U232" s="40" t="s">
        <v>44</v>
      </c>
      <c r="V232" s="139">
        <v>0</v>
      </c>
      <c r="W232" s="139">
        <f t="shared" si="41"/>
        <v>0</v>
      </c>
      <c r="X232" s="139">
        <v>1.8020000000000001E-2</v>
      </c>
      <c r="Y232" s="139">
        <f t="shared" si="42"/>
        <v>1.8020000000000001E-2</v>
      </c>
      <c r="Z232" s="139">
        <v>0</v>
      </c>
      <c r="AA232" s="140">
        <f t="shared" si="43"/>
        <v>0</v>
      </c>
      <c r="AR232" s="17" t="s">
        <v>176</v>
      </c>
      <c r="AT232" s="17" t="s">
        <v>209</v>
      </c>
      <c r="AU232" s="17" t="s">
        <v>94</v>
      </c>
      <c r="AY232" s="17" t="s">
        <v>145</v>
      </c>
      <c r="BE232" s="141">
        <f t="shared" si="44"/>
        <v>0</v>
      </c>
      <c r="BF232" s="141">
        <f t="shared" si="45"/>
        <v>0</v>
      </c>
      <c r="BG232" s="141">
        <f t="shared" si="46"/>
        <v>0</v>
      </c>
      <c r="BH232" s="141">
        <f t="shared" si="47"/>
        <v>0</v>
      </c>
      <c r="BI232" s="141">
        <f t="shared" si="48"/>
        <v>0</v>
      </c>
      <c r="BJ232" s="17" t="s">
        <v>22</v>
      </c>
      <c r="BK232" s="141">
        <f t="shared" si="49"/>
        <v>0</v>
      </c>
      <c r="BL232" s="17" t="s">
        <v>150</v>
      </c>
      <c r="BM232" s="17" t="s">
        <v>500</v>
      </c>
    </row>
    <row r="233" spans="2:65" s="9" customFormat="1" ht="29.85" customHeight="1">
      <c r="B233" s="121"/>
      <c r="C233" s="122"/>
      <c r="D233" s="131" t="s">
        <v>110</v>
      </c>
      <c r="E233" s="131"/>
      <c r="F233" s="131"/>
      <c r="G233" s="131"/>
      <c r="H233" s="131"/>
      <c r="I233" s="131"/>
      <c r="J233" s="131"/>
      <c r="K233" s="131"/>
      <c r="L233" s="131"/>
      <c r="M233" s="131"/>
      <c r="N233" s="204">
        <f>BK233</f>
        <v>0</v>
      </c>
      <c r="O233" s="205"/>
      <c r="P233" s="205"/>
      <c r="Q233" s="205"/>
      <c r="R233" s="124"/>
      <c r="T233" s="125"/>
      <c r="U233" s="122"/>
      <c r="V233" s="122"/>
      <c r="W233" s="126">
        <f>SUM(W234:W245)</f>
        <v>402.63823100000002</v>
      </c>
      <c r="X233" s="122"/>
      <c r="Y233" s="126">
        <f>SUM(Y234:Y245)</f>
        <v>14.667178</v>
      </c>
      <c r="Z233" s="122"/>
      <c r="AA233" s="127">
        <f>SUM(AA234:AA245)</f>
        <v>1.3876349999999997</v>
      </c>
      <c r="AR233" s="128" t="s">
        <v>22</v>
      </c>
      <c r="AT233" s="129" t="s">
        <v>78</v>
      </c>
      <c r="AU233" s="129" t="s">
        <v>22</v>
      </c>
      <c r="AY233" s="128" t="s">
        <v>145</v>
      </c>
      <c r="BK233" s="130">
        <f>SUM(BK234:BK245)</f>
        <v>0</v>
      </c>
    </row>
    <row r="234" spans="2:65" s="1" customFormat="1" ht="31.5" customHeight="1">
      <c r="B234" s="132"/>
      <c r="C234" s="133" t="s">
        <v>501</v>
      </c>
      <c r="D234" s="133" t="s">
        <v>146</v>
      </c>
      <c r="E234" s="134" t="s">
        <v>502</v>
      </c>
      <c r="F234" s="200" t="s">
        <v>503</v>
      </c>
      <c r="G234" s="200"/>
      <c r="H234" s="200"/>
      <c r="I234" s="200"/>
      <c r="J234" s="135" t="s">
        <v>162</v>
      </c>
      <c r="K234" s="136">
        <v>73.28</v>
      </c>
      <c r="L234" s="201">
        <v>0</v>
      </c>
      <c r="M234" s="201"/>
      <c r="N234" s="201">
        <f t="shared" ref="N234:N245" si="50">ROUND(L234*K234,2)</f>
        <v>0</v>
      </c>
      <c r="O234" s="201"/>
      <c r="P234" s="201"/>
      <c r="Q234" s="201"/>
      <c r="R234" s="137"/>
      <c r="T234" s="138" t="s">
        <v>5</v>
      </c>
      <c r="U234" s="40" t="s">
        <v>44</v>
      </c>
      <c r="V234" s="139">
        <v>0.14000000000000001</v>
      </c>
      <c r="W234" s="139">
        <f t="shared" ref="W234:W245" si="51">V234*K234</f>
        <v>10.259200000000002</v>
      </c>
      <c r="X234" s="139">
        <v>0.10095</v>
      </c>
      <c r="Y234" s="139">
        <f t="shared" ref="Y234:Y245" si="52">X234*K234</f>
        <v>7.3976160000000002</v>
      </c>
      <c r="Z234" s="139">
        <v>0</v>
      </c>
      <c r="AA234" s="140">
        <f t="shared" ref="AA234:AA245" si="53">Z234*K234</f>
        <v>0</v>
      </c>
      <c r="AR234" s="17" t="s">
        <v>150</v>
      </c>
      <c r="AT234" s="17" t="s">
        <v>146</v>
      </c>
      <c r="AU234" s="17" t="s">
        <v>94</v>
      </c>
      <c r="AY234" s="17" t="s">
        <v>145</v>
      </c>
      <c r="BE234" s="141">
        <f t="shared" ref="BE234:BE245" si="54">IF(U234="základní",N234,0)</f>
        <v>0</v>
      </c>
      <c r="BF234" s="141">
        <f t="shared" ref="BF234:BF245" si="55">IF(U234="snížená",N234,0)</f>
        <v>0</v>
      </c>
      <c r="BG234" s="141">
        <f t="shared" ref="BG234:BG245" si="56">IF(U234="zákl. přenesená",N234,0)</f>
        <v>0</v>
      </c>
      <c r="BH234" s="141">
        <f t="shared" ref="BH234:BH245" si="57">IF(U234="sníž. přenesená",N234,0)</f>
        <v>0</v>
      </c>
      <c r="BI234" s="141">
        <f t="shared" ref="BI234:BI245" si="58">IF(U234="nulová",N234,0)</f>
        <v>0</v>
      </c>
      <c r="BJ234" s="17" t="s">
        <v>22</v>
      </c>
      <c r="BK234" s="141">
        <f t="shared" ref="BK234:BK245" si="59">ROUND(L234*K234,2)</f>
        <v>0</v>
      </c>
      <c r="BL234" s="17" t="s">
        <v>150</v>
      </c>
      <c r="BM234" s="17" t="s">
        <v>504</v>
      </c>
    </row>
    <row r="235" spans="2:65" s="1" customFormat="1" ht="31.5" customHeight="1">
      <c r="B235" s="132"/>
      <c r="C235" s="142" t="s">
        <v>505</v>
      </c>
      <c r="D235" s="142" t="s">
        <v>209</v>
      </c>
      <c r="E235" s="143" t="s">
        <v>506</v>
      </c>
      <c r="F235" s="202" t="s">
        <v>1072</v>
      </c>
      <c r="G235" s="202"/>
      <c r="H235" s="202"/>
      <c r="I235" s="202"/>
      <c r="J235" s="144" t="s">
        <v>291</v>
      </c>
      <c r="K235" s="145">
        <v>74.745999999999995</v>
      </c>
      <c r="L235" s="203">
        <v>0</v>
      </c>
      <c r="M235" s="203"/>
      <c r="N235" s="203">
        <f t="shared" si="50"/>
        <v>0</v>
      </c>
      <c r="O235" s="201"/>
      <c r="P235" s="201"/>
      <c r="Q235" s="201"/>
      <c r="R235" s="137"/>
      <c r="T235" s="138" t="s">
        <v>5</v>
      </c>
      <c r="U235" s="40" t="s">
        <v>44</v>
      </c>
      <c r="V235" s="139">
        <v>0</v>
      </c>
      <c r="W235" s="139">
        <f t="shared" si="51"/>
        <v>0</v>
      </c>
      <c r="X235" s="139">
        <v>2.8000000000000001E-2</v>
      </c>
      <c r="Y235" s="139">
        <f t="shared" si="52"/>
        <v>2.0928879999999999</v>
      </c>
      <c r="Z235" s="139">
        <v>0</v>
      </c>
      <c r="AA235" s="140">
        <f t="shared" si="53"/>
        <v>0</v>
      </c>
      <c r="AR235" s="17" t="s">
        <v>176</v>
      </c>
      <c r="AT235" s="17" t="s">
        <v>209</v>
      </c>
      <c r="AU235" s="17" t="s">
        <v>94</v>
      </c>
      <c r="AY235" s="17" t="s">
        <v>145</v>
      </c>
      <c r="BE235" s="141">
        <f t="shared" si="54"/>
        <v>0</v>
      </c>
      <c r="BF235" s="141">
        <f t="shared" si="55"/>
        <v>0</v>
      </c>
      <c r="BG235" s="141">
        <f t="shared" si="56"/>
        <v>0</v>
      </c>
      <c r="BH235" s="141">
        <f t="shared" si="57"/>
        <v>0</v>
      </c>
      <c r="BI235" s="141">
        <f t="shared" si="58"/>
        <v>0</v>
      </c>
      <c r="BJ235" s="17" t="s">
        <v>22</v>
      </c>
      <c r="BK235" s="141">
        <f t="shared" si="59"/>
        <v>0</v>
      </c>
      <c r="BL235" s="17" t="s">
        <v>150</v>
      </c>
      <c r="BM235" s="17" t="s">
        <v>507</v>
      </c>
    </row>
    <row r="236" spans="2:65" s="1" customFormat="1" ht="31.5" customHeight="1">
      <c r="B236" s="132"/>
      <c r="C236" s="133" t="s">
        <v>508</v>
      </c>
      <c r="D236" s="133" t="s">
        <v>146</v>
      </c>
      <c r="E236" s="134" t="s">
        <v>509</v>
      </c>
      <c r="F236" s="200" t="s">
        <v>510</v>
      </c>
      <c r="G236" s="200"/>
      <c r="H236" s="200"/>
      <c r="I236" s="200"/>
      <c r="J236" s="135" t="s">
        <v>149</v>
      </c>
      <c r="K236" s="136">
        <v>2.25</v>
      </c>
      <c r="L236" s="201">
        <v>0</v>
      </c>
      <c r="M236" s="201"/>
      <c r="N236" s="201">
        <f t="shared" si="50"/>
        <v>0</v>
      </c>
      <c r="O236" s="201"/>
      <c r="P236" s="201"/>
      <c r="Q236" s="201"/>
      <c r="R236" s="137"/>
      <c r="T236" s="138" t="s">
        <v>5</v>
      </c>
      <c r="U236" s="40" t="s">
        <v>44</v>
      </c>
      <c r="V236" s="139">
        <v>1.4419999999999999</v>
      </c>
      <c r="W236" s="139">
        <f t="shared" si="51"/>
        <v>3.2444999999999999</v>
      </c>
      <c r="X236" s="139">
        <v>2.2563399999999998</v>
      </c>
      <c r="Y236" s="139">
        <f t="shared" si="52"/>
        <v>5.076765</v>
      </c>
      <c r="Z236" s="139">
        <v>0</v>
      </c>
      <c r="AA236" s="140">
        <f t="shared" si="53"/>
        <v>0</v>
      </c>
      <c r="AR236" s="17" t="s">
        <v>150</v>
      </c>
      <c r="AT236" s="17" t="s">
        <v>146</v>
      </c>
      <c r="AU236" s="17" t="s">
        <v>94</v>
      </c>
      <c r="AY236" s="17" t="s">
        <v>145</v>
      </c>
      <c r="BE236" s="141">
        <f t="shared" si="54"/>
        <v>0</v>
      </c>
      <c r="BF236" s="141">
        <f t="shared" si="55"/>
        <v>0</v>
      </c>
      <c r="BG236" s="141">
        <f t="shared" si="56"/>
        <v>0</v>
      </c>
      <c r="BH236" s="141">
        <f t="shared" si="57"/>
        <v>0</v>
      </c>
      <c r="BI236" s="141">
        <f t="shared" si="58"/>
        <v>0</v>
      </c>
      <c r="BJ236" s="17" t="s">
        <v>22</v>
      </c>
      <c r="BK236" s="141">
        <f t="shared" si="59"/>
        <v>0</v>
      </c>
      <c r="BL236" s="17" t="s">
        <v>150</v>
      </c>
      <c r="BM236" s="17" t="s">
        <v>511</v>
      </c>
    </row>
    <row r="237" spans="2:65" s="1" customFormat="1" ht="44.25" customHeight="1">
      <c r="B237" s="132"/>
      <c r="C237" s="133" t="s">
        <v>512</v>
      </c>
      <c r="D237" s="133" t="s">
        <v>146</v>
      </c>
      <c r="E237" s="134" t="s">
        <v>513</v>
      </c>
      <c r="F237" s="200" t="s">
        <v>514</v>
      </c>
      <c r="G237" s="200"/>
      <c r="H237" s="200"/>
      <c r="I237" s="200"/>
      <c r="J237" s="135" t="s">
        <v>203</v>
      </c>
      <c r="K237" s="136">
        <v>524.95500000000004</v>
      </c>
      <c r="L237" s="203">
        <v>0</v>
      </c>
      <c r="M237" s="203"/>
      <c r="N237" s="201">
        <f t="shared" si="50"/>
        <v>0</v>
      </c>
      <c r="O237" s="201"/>
      <c r="P237" s="201"/>
      <c r="Q237" s="201"/>
      <c r="R237" s="137"/>
      <c r="T237" s="138" t="s">
        <v>5</v>
      </c>
      <c r="U237" s="40" t="s">
        <v>44</v>
      </c>
      <c r="V237" s="139">
        <v>0.154</v>
      </c>
      <c r="W237" s="139">
        <f t="shared" si="51"/>
        <v>80.843070000000012</v>
      </c>
      <c r="X237" s="139">
        <v>0</v>
      </c>
      <c r="Y237" s="139">
        <f t="shared" si="52"/>
        <v>0</v>
      </c>
      <c r="Z237" s="139">
        <v>0</v>
      </c>
      <c r="AA237" s="140">
        <f t="shared" si="53"/>
        <v>0</v>
      </c>
      <c r="AR237" s="17" t="s">
        <v>150</v>
      </c>
      <c r="AT237" s="17" t="s">
        <v>146</v>
      </c>
      <c r="AU237" s="17" t="s">
        <v>94</v>
      </c>
      <c r="AY237" s="17" t="s">
        <v>145</v>
      </c>
      <c r="BE237" s="141">
        <f t="shared" si="54"/>
        <v>0</v>
      </c>
      <c r="BF237" s="141">
        <f t="shared" si="55"/>
        <v>0</v>
      </c>
      <c r="BG237" s="141">
        <f t="shared" si="56"/>
        <v>0</v>
      </c>
      <c r="BH237" s="141">
        <f t="shared" si="57"/>
        <v>0</v>
      </c>
      <c r="BI237" s="141">
        <f t="shared" si="58"/>
        <v>0</v>
      </c>
      <c r="BJ237" s="17" t="s">
        <v>22</v>
      </c>
      <c r="BK237" s="141">
        <f t="shared" si="59"/>
        <v>0</v>
      </c>
      <c r="BL237" s="17" t="s">
        <v>150</v>
      </c>
      <c r="BM237" s="17" t="s">
        <v>515</v>
      </c>
    </row>
    <row r="238" spans="2:65" s="1" customFormat="1" ht="44.25" customHeight="1">
      <c r="B238" s="132"/>
      <c r="C238" s="133" t="s">
        <v>516</v>
      </c>
      <c r="D238" s="133" t="s">
        <v>146</v>
      </c>
      <c r="E238" s="134" t="s">
        <v>517</v>
      </c>
      <c r="F238" s="200" t="s">
        <v>518</v>
      </c>
      <c r="G238" s="200"/>
      <c r="H238" s="200"/>
      <c r="I238" s="200"/>
      <c r="J238" s="135" t="s">
        <v>203</v>
      </c>
      <c r="K238" s="136">
        <v>15748.65</v>
      </c>
      <c r="L238" s="201">
        <v>0</v>
      </c>
      <c r="M238" s="201"/>
      <c r="N238" s="201">
        <f t="shared" si="50"/>
        <v>0</v>
      </c>
      <c r="O238" s="201"/>
      <c r="P238" s="201"/>
      <c r="Q238" s="201"/>
      <c r="R238" s="137"/>
      <c r="T238" s="138" t="s">
        <v>5</v>
      </c>
      <c r="U238" s="40" t="s">
        <v>44</v>
      </c>
      <c r="V238" s="139">
        <v>0</v>
      </c>
      <c r="W238" s="139">
        <f t="shared" si="51"/>
        <v>0</v>
      </c>
      <c r="X238" s="139">
        <v>0</v>
      </c>
      <c r="Y238" s="139">
        <f t="shared" si="52"/>
        <v>0</v>
      </c>
      <c r="Z238" s="139">
        <v>0</v>
      </c>
      <c r="AA238" s="140">
        <f t="shared" si="53"/>
        <v>0</v>
      </c>
      <c r="AR238" s="17" t="s">
        <v>150</v>
      </c>
      <c r="AT238" s="17" t="s">
        <v>146</v>
      </c>
      <c r="AU238" s="17" t="s">
        <v>94</v>
      </c>
      <c r="AY238" s="17" t="s">
        <v>145</v>
      </c>
      <c r="BE238" s="141">
        <f t="shared" si="54"/>
        <v>0</v>
      </c>
      <c r="BF238" s="141">
        <f t="shared" si="55"/>
        <v>0</v>
      </c>
      <c r="BG238" s="141">
        <f t="shared" si="56"/>
        <v>0</v>
      </c>
      <c r="BH238" s="141">
        <f t="shared" si="57"/>
        <v>0</v>
      </c>
      <c r="BI238" s="141">
        <f t="shared" si="58"/>
        <v>0</v>
      </c>
      <c r="BJ238" s="17" t="s">
        <v>22</v>
      </c>
      <c r="BK238" s="141">
        <f t="shared" si="59"/>
        <v>0</v>
      </c>
      <c r="BL238" s="17" t="s">
        <v>150</v>
      </c>
      <c r="BM238" s="17" t="s">
        <v>519</v>
      </c>
    </row>
    <row r="239" spans="2:65" s="1" customFormat="1" ht="44.25" customHeight="1">
      <c r="B239" s="132"/>
      <c r="C239" s="133" t="s">
        <v>520</v>
      </c>
      <c r="D239" s="133" t="s">
        <v>146</v>
      </c>
      <c r="E239" s="134" t="s">
        <v>521</v>
      </c>
      <c r="F239" s="200" t="s">
        <v>522</v>
      </c>
      <c r="G239" s="200"/>
      <c r="H239" s="200"/>
      <c r="I239" s="200"/>
      <c r="J239" s="135" t="s">
        <v>203</v>
      </c>
      <c r="K239" s="136">
        <v>524.95500000000004</v>
      </c>
      <c r="L239" s="203">
        <v>0</v>
      </c>
      <c r="M239" s="203"/>
      <c r="N239" s="201">
        <f t="shared" si="50"/>
        <v>0</v>
      </c>
      <c r="O239" s="201"/>
      <c r="P239" s="201"/>
      <c r="Q239" s="201"/>
      <c r="R239" s="137"/>
      <c r="T239" s="138" t="s">
        <v>5</v>
      </c>
      <c r="U239" s="40" t="s">
        <v>44</v>
      </c>
      <c r="V239" s="139">
        <v>9.7000000000000003E-2</v>
      </c>
      <c r="W239" s="139">
        <f t="shared" si="51"/>
        <v>50.920635000000004</v>
      </c>
      <c r="X239" s="139">
        <v>0</v>
      </c>
      <c r="Y239" s="139">
        <f t="shared" si="52"/>
        <v>0</v>
      </c>
      <c r="Z239" s="139">
        <v>0</v>
      </c>
      <c r="AA239" s="140">
        <f t="shared" si="53"/>
        <v>0</v>
      </c>
      <c r="AR239" s="17" t="s">
        <v>150</v>
      </c>
      <c r="AT239" s="17" t="s">
        <v>146</v>
      </c>
      <c r="AU239" s="17" t="s">
        <v>94</v>
      </c>
      <c r="AY239" s="17" t="s">
        <v>145</v>
      </c>
      <c r="BE239" s="141">
        <f t="shared" si="54"/>
        <v>0</v>
      </c>
      <c r="BF239" s="141">
        <f t="shared" si="55"/>
        <v>0</v>
      </c>
      <c r="BG239" s="141">
        <f t="shared" si="56"/>
        <v>0</v>
      </c>
      <c r="BH239" s="141">
        <f t="shared" si="57"/>
        <v>0</v>
      </c>
      <c r="BI239" s="141">
        <f t="shared" si="58"/>
        <v>0</v>
      </c>
      <c r="BJ239" s="17" t="s">
        <v>22</v>
      </c>
      <c r="BK239" s="141">
        <f t="shared" si="59"/>
        <v>0</v>
      </c>
      <c r="BL239" s="17" t="s">
        <v>150</v>
      </c>
      <c r="BM239" s="17" t="s">
        <v>523</v>
      </c>
    </row>
    <row r="240" spans="2:65" s="1" customFormat="1" ht="44.25" customHeight="1">
      <c r="B240" s="132"/>
      <c r="C240" s="133" t="s">
        <v>524</v>
      </c>
      <c r="D240" s="133" t="s">
        <v>146</v>
      </c>
      <c r="E240" s="134" t="s">
        <v>525</v>
      </c>
      <c r="F240" s="200" t="s">
        <v>526</v>
      </c>
      <c r="G240" s="200"/>
      <c r="H240" s="200"/>
      <c r="I240" s="200"/>
      <c r="J240" s="135" t="s">
        <v>203</v>
      </c>
      <c r="K240" s="136">
        <v>587.70000000000005</v>
      </c>
      <c r="L240" s="201">
        <v>0</v>
      </c>
      <c r="M240" s="201"/>
      <c r="N240" s="201">
        <f t="shared" si="50"/>
        <v>0</v>
      </c>
      <c r="O240" s="201"/>
      <c r="P240" s="201"/>
      <c r="Q240" s="201"/>
      <c r="R240" s="137"/>
      <c r="T240" s="138" t="s">
        <v>5</v>
      </c>
      <c r="U240" s="40" t="s">
        <v>44</v>
      </c>
      <c r="V240" s="139">
        <v>0.105</v>
      </c>
      <c r="W240" s="139">
        <f t="shared" si="51"/>
        <v>61.708500000000001</v>
      </c>
      <c r="X240" s="139">
        <v>1.2999999999999999E-4</v>
      </c>
      <c r="Y240" s="139">
        <f t="shared" si="52"/>
        <v>7.6400999999999997E-2</v>
      </c>
      <c r="Z240" s="139">
        <v>0</v>
      </c>
      <c r="AA240" s="140">
        <f t="shared" si="53"/>
        <v>0</v>
      </c>
      <c r="AR240" s="17" t="s">
        <v>150</v>
      </c>
      <c r="AT240" s="17" t="s">
        <v>146</v>
      </c>
      <c r="AU240" s="17" t="s">
        <v>94</v>
      </c>
      <c r="AY240" s="17" t="s">
        <v>145</v>
      </c>
      <c r="BE240" s="141">
        <f t="shared" si="54"/>
        <v>0</v>
      </c>
      <c r="BF240" s="141">
        <f t="shared" si="55"/>
        <v>0</v>
      </c>
      <c r="BG240" s="141">
        <f t="shared" si="56"/>
        <v>0</v>
      </c>
      <c r="BH240" s="141">
        <f t="shared" si="57"/>
        <v>0</v>
      </c>
      <c r="BI240" s="141">
        <f t="shared" si="58"/>
        <v>0</v>
      </c>
      <c r="BJ240" s="17" t="s">
        <v>22</v>
      </c>
      <c r="BK240" s="141">
        <f t="shared" si="59"/>
        <v>0</v>
      </c>
      <c r="BL240" s="17" t="s">
        <v>150</v>
      </c>
      <c r="BM240" s="17" t="s">
        <v>527</v>
      </c>
    </row>
    <row r="241" spans="2:65" s="1" customFormat="1" ht="31.5" customHeight="1">
      <c r="B241" s="132"/>
      <c r="C241" s="133" t="s">
        <v>528</v>
      </c>
      <c r="D241" s="133" t="s">
        <v>146</v>
      </c>
      <c r="E241" s="134" t="s">
        <v>529</v>
      </c>
      <c r="F241" s="200" t="s">
        <v>530</v>
      </c>
      <c r="G241" s="200"/>
      <c r="H241" s="200"/>
      <c r="I241" s="200"/>
      <c r="J241" s="135" t="s">
        <v>203</v>
      </c>
      <c r="K241" s="136">
        <v>587.70000000000005</v>
      </c>
      <c r="L241" s="203">
        <v>0</v>
      </c>
      <c r="M241" s="203"/>
      <c r="N241" s="201">
        <f t="shared" si="50"/>
        <v>0</v>
      </c>
      <c r="O241" s="201"/>
      <c r="P241" s="201"/>
      <c r="Q241" s="201"/>
      <c r="R241" s="137"/>
      <c r="T241" s="138" t="s">
        <v>5</v>
      </c>
      <c r="U241" s="40" t="s">
        <v>44</v>
      </c>
      <c r="V241" s="139">
        <v>0.308</v>
      </c>
      <c r="W241" s="139">
        <f t="shared" si="51"/>
        <v>181.01160000000002</v>
      </c>
      <c r="X241" s="139">
        <v>4.0000000000000003E-5</v>
      </c>
      <c r="Y241" s="139">
        <f t="shared" si="52"/>
        <v>2.3508000000000005E-2</v>
      </c>
      <c r="Z241" s="139">
        <v>0</v>
      </c>
      <c r="AA241" s="140">
        <f t="shared" si="53"/>
        <v>0</v>
      </c>
      <c r="AR241" s="17" t="s">
        <v>150</v>
      </c>
      <c r="AT241" s="17" t="s">
        <v>146</v>
      </c>
      <c r="AU241" s="17" t="s">
        <v>94</v>
      </c>
      <c r="AY241" s="17" t="s">
        <v>145</v>
      </c>
      <c r="BE241" s="141">
        <f t="shared" si="54"/>
        <v>0</v>
      </c>
      <c r="BF241" s="141">
        <f t="shared" si="55"/>
        <v>0</v>
      </c>
      <c r="BG241" s="141">
        <f t="shared" si="56"/>
        <v>0</v>
      </c>
      <c r="BH241" s="141">
        <f t="shared" si="57"/>
        <v>0</v>
      </c>
      <c r="BI241" s="141">
        <f t="shared" si="58"/>
        <v>0</v>
      </c>
      <c r="BJ241" s="17" t="s">
        <v>22</v>
      </c>
      <c r="BK241" s="141">
        <f t="shared" si="59"/>
        <v>0</v>
      </c>
      <c r="BL241" s="17" t="s">
        <v>150</v>
      </c>
      <c r="BM241" s="17" t="s">
        <v>531</v>
      </c>
    </row>
    <row r="242" spans="2:65" s="1" customFormat="1" ht="22.5" customHeight="1">
      <c r="B242" s="132"/>
      <c r="C242" s="133" t="s">
        <v>28</v>
      </c>
      <c r="D242" s="133" t="s">
        <v>146</v>
      </c>
      <c r="E242" s="134" t="s">
        <v>532</v>
      </c>
      <c r="F242" s="200" t="s">
        <v>533</v>
      </c>
      <c r="G242" s="200"/>
      <c r="H242" s="200"/>
      <c r="I242" s="200"/>
      <c r="J242" s="135" t="s">
        <v>149</v>
      </c>
      <c r="K242" s="136">
        <v>0.35199999999999998</v>
      </c>
      <c r="L242" s="201">
        <v>0</v>
      </c>
      <c r="M242" s="201"/>
      <c r="N242" s="201">
        <f t="shared" si="50"/>
        <v>0</v>
      </c>
      <c r="O242" s="201"/>
      <c r="P242" s="201"/>
      <c r="Q242" s="201"/>
      <c r="R242" s="137"/>
      <c r="T242" s="138" t="s">
        <v>5</v>
      </c>
      <c r="U242" s="40" t="s">
        <v>44</v>
      </c>
      <c r="V242" s="139">
        <v>2.7130000000000001</v>
      </c>
      <c r="W242" s="139">
        <f t="shared" si="51"/>
        <v>0.95497599999999994</v>
      </c>
      <c r="X242" s="139">
        <v>0</v>
      </c>
      <c r="Y242" s="139">
        <f t="shared" si="52"/>
        <v>0</v>
      </c>
      <c r="Z242" s="139">
        <v>1.8</v>
      </c>
      <c r="AA242" s="140">
        <f t="shared" si="53"/>
        <v>0.63359999999999994</v>
      </c>
      <c r="AR242" s="17" t="s">
        <v>150</v>
      </c>
      <c r="AT242" s="17" t="s">
        <v>146</v>
      </c>
      <c r="AU242" s="17" t="s">
        <v>94</v>
      </c>
      <c r="AY242" s="17" t="s">
        <v>145</v>
      </c>
      <c r="BE242" s="141">
        <f t="shared" si="54"/>
        <v>0</v>
      </c>
      <c r="BF242" s="141">
        <f t="shared" si="55"/>
        <v>0</v>
      </c>
      <c r="BG242" s="141">
        <f t="shared" si="56"/>
        <v>0</v>
      </c>
      <c r="BH242" s="141">
        <f t="shared" si="57"/>
        <v>0</v>
      </c>
      <c r="BI242" s="141">
        <f t="shared" si="58"/>
        <v>0</v>
      </c>
      <c r="BJ242" s="17" t="s">
        <v>22</v>
      </c>
      <c r="BK242" s="141">
        <f t="shared" si="59"/>
        <v>0</v>
      </c>
      <c r="BL242" s="17" t="s">
        <v>150</v>
      </c>
      <c r="BM242" s="17" t="s">
        <v>534</v>
      </c>
    </row>
    <row r="243" spans="2:65" s="1" customFormat="1" ht="31.5" customHeight="1">
      <c r="B243" s="132"/>
      <c r="C243" s="133" t="s">
        <v>535</v>
      </c>
      <c r="D243" s="133" t="s">
        <v>146</v>
      </c>
      <c r="E243" s="134" t="s">
        <v>536</v>
      </c>
      <c r="F243" s="200" t="s">
        <v>537</v>
      </c>
      <c r="G243" s="200"/>
      <c r="H243" s="200"/>
      <c r="I243" s="200"/>
      <c r="J243" s="135" t="s">
        <v>203</v>
      </c>
      <c r="K243" s="136">
        <v>3.8250000000000002</v>
      </c>
      <c r="L243" s="203">
        <v>0</v>
      </c>
      <c r="M243" s="203"/>
      <c r="N243" s="201">
        <f t="shared" si="50"/>
        <v>0</v>
      </c>
      <c r="O243" s="201"/>
      <c r="P243" s="201"/>
      <c r="Q243" s="201"/>
      <c r="R243" s="137"/>
      <c r="T243" s="138" t="s">
        <v>5</v>
      </c>
      <c r="U243" s="40" t="s">
        <v>44</v>
      </c>
      <c r="V243" s="139">
        <v>0.91</v>
      </c>
      <c r="W243" s="139">
        <f t="shared" si="51"/>
        <v>3.4807500000000005</v>
      </c>
      <c r="X243" s="139">
        <v>0</v>
      </c>
      <c r="Y243" s="139">
        <f t="shared" si="52"/>
        <v>0</v>
      </c>
      <c r="Z243" s="139">
        <v>5.8999999999999997E-2</v>
      </c>
      <c r="AA243" s="140">
        <f t="shared" si="53"/>
        <v>0.22567499999999999</v>
      </c>
      <c r="AR243" s="17" t="s">
        <v>150</v>
      </c>
      <c r="AT243" s="17" t="s">
        <v>146</v>
      </c>
      <c r="AU243" s="17" t="s">
        <v>94</v>
      </c>
      <c r="AY243" s="17" t="s">
        <v>145</v>
      </c>
      <c r="BE243" s="141">
        <f t="shared" si="54"/>
        <v>0</v>
      </c>
      <c r="BF243" s="141">
        <f t="shared" si="55"/>
        <v>0</v>
      </c>
      <c r="BG243" s="141">
        <f t="shared" si="56"/>
        <v>0</v>
      </c>
      <c r="BH243" s="141">
        <f t="shared" si="57"/>
        <v>0</v>
      </c>
      <c r="BI243" s="141">
        <f t="shared" si="58"/>
        <v>0</v>
      </c>
      <c r="BJ243" s="17" t="s">
        <v>22</v>
      </c>
      <c r="BK243" s="141">
        <f t="shared" si="59"/>
        <v>0</v>
      </c>
      <c r="BL243" s="17" t="s">
        <v>150</v>
      </c>
      <c r="BM243" s="17" t="s">
        <v>538</v>
      </c>
    </row>
    <row r="244" spans="2:65" s="1" customFormat="1" ht="31.5" customHeight="1">
      <c r="B244" s="132"/>
      <c r="C244" s="133" t="s">
        <v>539</v>
      </c>
      <c r="D244" s="133" t="s">
        <v>146</v>
      </c>
      <c r="E244" s="134" t="s">
        <v>540</v>
      </c>
      <c r="F244" s="200" t="s">
        <v>541</v>
      </c>
      <c r="G244" s="200"/>
      <c r="H244" s="200"/>
      <c r="I244" s="200"/>
      <c r="J244" s="135" t="s">
        <v>203</v>
      </c>
      <c r="K244" s="136">
        <v>9.36</v>
      </c>
      <c r="L244" s="201">
        <v>0</v>
      </c>
      <c r="M244" s="201"/>
      <c r="N244" s="201">
        <f t="shared" si="50"/>
        <v>0</v>
      </c>
      <c r="O244" s="201"/>
      <c r="P244" s="201"/>
      <c r="Q244" s="201"/>
      <c r="R244" s="137"/>
      <c r="T244" s="138" t="s">
        <v>5</v>
      </c>
      <c r="U244" s="40" t="s">
        <v>44</v>
      </c>
      <c r="V244" s="139">
        <v>0.65</v>
      </c>
      <c r="W244" s="139">
        <f t="shared" si="51"/>
        <v>6.0839999999999996</v>
      </c>
      <c r="X244" s="139">
        <v>0</v>
      </c>
      <c r="Y244" s="139">
        <f t="shared" si="52"/>
        <v>0</v>
      </c>
      <c r="Z244" s="139">
        <v>5.0999999999999997E-2</v>
      </c>
      <c r="AA244" s="140">
        <f t="shared" si="53"/>
        <v>0.47735999999999995</v>
      </c>
      <c r="AR244" s="17" t="s">
        <v>150</v>
      </c>
      <c r="AT244" s="17" t="s">
        <v>146</v>
      </c>
      <c r="AU244" s="17" t="s">
        <v>94</v>
      </c>
      <c r="AY244" s="17" t="s">
        <v>145</v>
      </c>
      <c r="BE244" s="141">
        <f t="shared" si="54"/>
        <v>0</v>
      </c>
      <c r="BF244" s="141">
        <f t="shared" si="55"/>
        <v>0</v>
      </c>
      <c r="BG244" s="141">
        <f t="shared" si="56"/>
        <v>0</v>
      </c>
      <c r="BH244" s="141">
        <f t="shared" si="57"/>
        <v>0</v>
      </c>
      <c r="BI244" s="141">
        <f t="shared" si="58"/>
        <v>0</v>
      </c>
      <c r="BJ244" s="17" t="s">
        <v>22</v>
      </c>
      <c r="BK244" s="141">
        <f t="shared" si="59"/>
        <v>0</v>
      </c>
      <c r="BL244" s="17" t="s">
        <v>150</v>
      </c>
      <c r="BM244" s="17" t="s">
        <v>542</v>
      </c>
    </row>
    <row r="245" spans="2:65" s="1" customFormat="1" ht="31.5" customHeight="1">
      <c r="B245" s="132"/>
      <c r="C245" s="133" t="s">
        <v>543</v>
      </c>
      <c r="D245" s="133" t="s">
        <v>146</v>
      </c>
      <c r="E245" s="134" t="s">
        <v>544</v>
      </c>
      <c r="F245" s="200" t="s">
        <v>545</v>
      </c>
      <c r="G245" s="200"/>
      <c r="H245" s="200"/>
      <c r="I245" s="200"/>
      <c r="J245" s="135" t="s">
        <v>162</v>
      </c>
      <c r="K245" s="136">
        <v>3.4</v>
      </c>
      <c r="L245" s="203">
        <v>0</v>
      </c>
      <c r="M245" s="203"/>
      <c r="N245" s="201">
        <f t="shared" si="50"/>
        <v>0</v>
      </c>
      <c r="O245" s="201"/>
      <c r="P245" s="201"/>
      <c r="Q245" s="201"/>
      <c r="R245" s="137"/>
      <c r="T245" s="138" t="s">
        <v>5</v>
      </c>
      <c r="U245" s="40" t="s">
        <v>44</v>
      </c>
      <c r="V245" s="139">
        <v>1.2150000000000001</v>
      </c>
      <c r="W245" s="139">
        <f t="shared" si="51"/>
        <v>4.1310000000000002</v>
      </c>
      <c r="X245" s="139">
        <v>0</v>
      </c>
      <c r="Y245" s="139">
        <f t="shared" si="52"/>
        <v>0</v>
      </c>
      <c r="Z245" s="139">
        <v>1.4999999999999999E-2</v>
      </c>
      <c r="AA245" s="140">
        <f t="shared" si="53"/>
        <v>5.0999999999999997E-2</v>
      </c>
      <c r="AR245" s="17" t="s">
        <v>150</v>
      </c>
      <c r="AT245" s="17" t="s">
        <v>146</v>
      </c>
      <c r="AU245" s="17" t="s">
        <v>94</v>
      </c>
      <c r="AY245" s="17" t="s">
        <v>145</v>
      </c>
      <c r="BE245" s="141">
        <f t="shared" si="54"/>
        <v>0</v>
      </c>
      <c r="BF245" s="141">
        <f t="shared" si="55"/>
        <v>0</v>
      </c>
      <c r="BG245" s="141">
        <f t="shared" si="56"/>
        <v>0</v>
      </c>
      <c r="BH245" s="141">
        <f t="shared" si="57"/>
        <v>0</v>
      </c>
      <c r="BI245" s="141">
        <f t="shared" si="58"/>
        <v>0</v>
      </c>
      <c r="BJ245" s="17" t="s">
        <v>22</v>
      </c>
      <c r="BK245" s="141">
        <f t="shared" si="59"/>
        <v>0</v>
      </c>
      <c r="BL245" s="17" t="s">
        <v>150</v>
      </c>
      <c r="BM245" s="17" t="s">
        <v>546</v>
      </c>
    </row>
    <row r="246" spans="2:65" s="9" customFormat="1" ht="29.85" customHeight="1">
      <c r="B246" s="121"/>
      <c r="C246" s="122"/>
      <c r="D246" s="131" t="s">
        <v>111</v>
      </c>
      <c r="E246" s="131"/>
      <c r="F246" s="131"/>
      <c r="G246" s="131"/>
      <c r="H246" s="131"/>
      <c r="I246" s="131"/>
      <c r="J246" s="131"/>
      <c r="K246" s="131"/>
      <c r="L246" s="131"/>
      <c r="M246" s="131"/>
      <c r="N246" s="204">
        <f>BK246</f>
        <v>0</v>
      </c>
      <c r="O246" s="205"/>
      <c r="P246" s="205"/>
      <c r="Q246" s="205"/>
      <c r="R246" s="124"/>
      <c r="T246" s="125"/>
      <c r="U246" s="122"/>
      <c r="V246" s="122"/>
      <c r="W246" s="126">
        <f>SUM(W247:W250)</f>
        <v>12.644311999999999</v>
      </c>
      <c r="X246" s="122"/>
      <c r="Y246" s="126">
        <f>SUM(Y247:Y250)</f>
        <v>0</v>
      </c>
      <c r="Z246" s="122"/>
      <c r="AA246" s="127">
        <f>SUM(AA247:AA250)</f>
        <v>0</v>
      </c>
      <c r="AR246" s="128" t="s">
        <v>22</v>
      </c>
      <c r="AT246" s="129" t="s">
        <v>78</v>
      </c>
      <c r="AU246" s="129" t="s">
        <v>22</v>
      </c>
      <c r="AY246" s="128" t="s">
        <v>145</v>
      </c>
      <c r="BK246" s="130">
        <f>SUM(BK247:BK250)</f>
        <v>0</v>
      </c>
    </row>
    <row r="247" spans="2:65" s="1" customFormat="1" ht="44.25" customHeight="1">
      <c r="B247" s="132"/>
      <c r="C247" s="133" t="s">
        <v>547</v>
      </c>
      <c r="D247" s="133" t="s">
        <v>146</v>
      </c>
      <c r="E247" s="134" t="s">
        <v>548</v>
      </c>
      <c r="F247" s="200" t="s">
        <v>549</v>
      </c>
      <c r="G247" s="200"/>
      <c r="H247" s="200"/>
      <c r="I247" s="200"/>
      <c r="J247" s="135" t="s">
        <v>198</v>
      </c>
      <c r="K247" s="136">
        <v>5.2119999999999997</v>
      </c>
      <c r="L247" s="201">
        <v>0</v>
      </c>
      <c r="M247" s="201"/>
      <c r="N247" s="201">
        <f>ROUND(L247*K247,2)</f>
        <v>0</v>
      </c>
      <c r="O247" s="201"/>
      <c r="P247" s="201"/>
      <c r="Q247" s="201"/>
      <c r="R247" s="137"/>
      <c r="T247" s="138" t="s">
        <v>5</v>
      </c>
      <c r="U247" s="40" t="s">
        <v>44</v>
      </c>
      <c r="V247" s="139">
        <v>2.157</v>
      </c>
      <c r="W247" s="139">
        <f>V247*K247</f>
        <v>11.242284</v>
      </c>
      <c r="X247" s="139">
        <v>0</v>
      </c>
      <c r="Y247" s="139">
        <f>X247*K247</f>
        <v>0</v>
      </c>
      <c r="Z247" s="139">
        <v>0</v>
      </c>
      <c r="AA247" s="140">
        <f>Z247*K247</f>
        <v>0</v>
      </c>
      <c r="AR247" s="17" t="s">
        <v>150</v>
      </c>
      <c r="AT247" s="17" t="s">
        <v>146</v>
      </c>
      <c r="AU247" s="17" t="s">
        <v>94</v>
      </c>
      <c r="AY247" s="17" t="s">
        <v>145</v>
      </c>
      <c r="BE247" s="141">
        <f>IF(U247="základní",N247,0)</f>
        <v>0</v>
      </c>
      <c r="BF247" s="141">
        <f>IF(U247="snížená",N247,0)</f>
        <v>0</v>
      </c>
      <c r="BG247" s="141">
        <f>IF(U247="zákl. přenesená",N247,0)</f>
        <v>0</v>
      </c>
      <c r="BH247" s="141">
        <f>IF(U247="sníž. přenesená",N247,0)</f>
        <v>0</v>
      </c>
      <c r="BI247" s="141">
        <f>IF(U247="nulová",N247,0)</f>
        <v>0</v>
      </c>
      <c r="BJ247" s="17" t="s">
        <v>22</v>
      </c>
      <c r="BK247" s="141">
        <f>ROUND(L247*K247,2)</f>
        <v>0</v>
      </c>
      <c r="BL247" s="17" t="s">
        <v>150</v>
      </c>
      <c r="BM247" s="17" t="s">
        <v>550</v>
      </c>
    </row>
    <row r="248" spans="2:65" s="1" customFormat="1" ht="31.5" customHeight="1">
      <c r="B248" s="132"/>
      <c r="C248" s="133" t="s">
        <v>551</v>
      </c>
      <c r="D248" s="133" t="s">
        <v>146</v>
      </c>
      <c r="E248" s="134" t="s">
        <v>552</v>
      </c>
      <c r="F248" s="200" t="s">
        <v>553</v>
      </c>
      <c r="G248" s="200"/>
      <c r="H248" s="200"/>
      <c r="I248" s="200"/>
      <c r="J248" s="135" t="s">
        <v>198</v>
      </c>
      <c r="K248" s="136">
        <v>5.2119999999999997</v>
      </c>
      <c r="L248" s="201">
        <v>0</v>
      </c>
      <c r="M248" s="201"/>
      <c r="N248" s="201">
        <f>ROUND(L248*K248,2)</f>
        <v>0</v>
      </c>
      <c r="O248" s="201"/>
      <c r="P248" s="201"/>
      <c r="Q248" s="201"/>
      <c r="R248" s="137"/>
      <c r="T248" s="138" t="s">
        <v>5</v>
      </c>
      <c r="U248" s="40" t="s">
        <v>44</v>
      </c>
      <c r="V248" s="139">
        <v>0.125</v>
      </c>
      <c r="W248" s="139">
        <f>V248*K248</f>
        <v>0.65149999999999997</v>
      </c>
      <c r="X248" s="139">
        <v>0</v>
      </c>
      <c r="Y248" s="139">
        <f>X248*K248</f>
        <v>0</v>
      </c>
      <c r="Z248" s="139">
        <v>0</v>
      </c>
      <c r="AA248" s="140">
        <f>Z248*K248</f>
        <v>0</v>
      </c>
      <c r="AR248" s="17" t="s">
        <v>150</v>
      </c>
      <c r="AT248" s="17" t="s">
        <v>146</v>
      </c>
      <c r="AU248" s="17" t="s">
        <v>94</v>
      </c>
      <c r="AY248" s="17" t="s">
        <v>145</v>
      </c>
      <c r="BE248" s="141">
        <f>IF(U248="základní",N248,0)</f>
        <v>0</v>
      </c>
      <c r="BF248" s="141">
        <f>IF(U248="snížená",N248,0)</f>
        <v>0</v>
      </c>
      <c r="BG248" s="141">
        <f>IF(U248="zákl. přenesená",N248,0)</f>
        <v>0</v>
      </c>
      <c r="BH248" s="141">
        <f>IF(U248="sníž. přenesená",N248,0)</f>
        <v>0</v>
      </c>
      <c r="BI248" s="141">
        <f>IF(U248="nulová",N248,0)</f>
        <v>0</v>
      </c>
      <c r="BJ248" s="17" t="s">
        <v>22</v>
      </c>
      <c r="BK248" s="141">
        <f>ROUND(L248*K248,2)</f>
        <v>0</v>
      </c>
      <c r="BL248" s="17" t="s">
        <v>150</v>
      </c>
      <c r="BM248" s="17" t="s">
        <v>554</v>
      </c>
    </row>
    <row r="249" spans="2:65" s="1" customFormat="1" ht="31.5" customHeight="1">
      <c r="B249" s="132"/>
      <c r="C249" s="133" t="s">
        <v>555</v>
      </c>
      <c r="D249" s="133" t="s">
        <v>146</v>
      </c>
      <c r="E249" s="134" t="s">
        <v>556</v>
      </c>
      <c r="F249" s="200" t="s">
        <v>557</v>
      </c>
      <c r="G249" s="200"/>
      <c r="H249" s="200"/>
      <c r="I249" s="200"/>
      <c r="J249" s="135" t="s">
        <v>198</v>
      </c>
      <c r="K249" s="136">
        <v>125.08799999999999</v>
      </c>
      <c r="L249" s="201">
        <v>0</v>
      </c>
      <c r="M249" s="201"/>
      <c r="N249" s="201">
        <f>ROUND(L249*K249,2)</f>
        <v>0</v>
      </c>
      <c r="O249" s="201"/>
      <c r="P249" s="201"/>
      <c r="Q249" s="201"/>
      <c r="R249" s="137"/>
      <c r="T249" s="138" t="s">
        <v>5</v>
      </c>
      <c r="U249" s="40" t="s">
        <v>44</v>
      </c>
      <c r="V249" s="139">
        <v>6.0000000000000001E-3</v>
      </c>
      <c r="W249" s="139">
        <f>V249*K249</f>
        <v>0.75052799999999997</v>
      </c>
      <c r="X249" s="139">
        <v>0</v>
      </c>
      <c r="Y249" s="139">
        <f>X249*K249</f>
        <v>0</v>
      </c>
      <c r="Z249" s="139">
        <v>0</v>
      </c>
      <c r="AA249" s="140">
        <f>Z249*K249</f>
        <v>0</v>
      </c>
      <c r="AR249" s="17" t="s">
        <v>150</v>
      </c>
      <c r="AT249" s="17" t="s">
        <v>146</v>
      </c>
      <c r="AU249" s="17" t="s">
        <v>94</v>
      </c>
      <c r="AY249" s="17" t="s">
        <v>145</v>
      </c>
      <c r="BE249" s="141">
        <f>IF(U249="základní",N249,0)</f>
        <v>0</v>
      </c>
      <c r="BF249" s="141">
        <f>IF(U249="snížená",N249,0)</f>
        <v>0</v>
      </c>
      <c r="BG249" s="141">
        <f>IF(U249="zákl. přenesená",N249,0)</f>
        <v>0</v>
      </c>
      <c r="BH249" s="141">
        <f>IF(U249="sníž. přenesená",N249,0)</f>
        <v>0</v>
      </c>
      <c r="BI249" s="141">
        <f>IF(U249="nulová",N249,0)</f>
        <v>0</v>
      </c>
      <c r="BJ249" s="17" t="s">
        <v>22</v>
      </c>
      <c r="BK249" s="141">
        <f>ROUND(L249*K249,2)</f>
        <v>0</v>
      </c>
      <c r="BL249" s="17" t="s">
        <v>150</v>
      </c>
      <c r="BM249" s="17" t="s">
        <v>558</v>
      </c>
    </row>
    <row r="250" spans="2:65" s="1" customFormat="1" ht="31.5" customHeight="1">
      <c r="B250" s="132"/>
      <c r="C250" s="133" t="s">
        <v>559</v>
      </c>
      <c r="D250" s="133" t="s">
        <v>146</v>
      </c>
      <c r="E250" s="134" t="s">
        <v>560</v>
      </c>
      <c r="F250" s="200" t="s">
        <v>561</v>
      </c>
      <c r="G250" s="200"/>
      <c r="H250" s="200"/>
      <c r="I250" s="200"/>
      <c r="J250" s="135" t="s">
        <v>198</v>
      </c>
      <c r="K250" s="136">
        <v>5.2119999999999997</v>
      </c>
      <c r="L250" s="201">
        <v>0</v>
      </c>
      <c r="M250" s="201"/>
      <c r="N250" s="201">
        <f>ROUND(L250*K250,2)</f>
        <v>0</v>
      </c>
      <c r="O250" s="201"/>
      <c r="P250" s="201"/>
      <c r="Q250" s="201"/>
      <c r="R250" s="137"/>
      <c r="T250" s="138" t="s">
        <v>5</v>
      </c>
      <c r="U250" s="40" t="s">
        <v>44</v>
      </c>
      <c r="V250" s="139">
        <v>0</v>
      </c>
      <c r="W250" s="139">
        <f>V250*K250</f>
        <v>0</v>
      </c>
      <c r="X250" s="139">
        <v>0</v>
      </c>
      <c r="Y250" s="139">
        <f>X250*K250</f>
        <v>0</v>
      </c>
      <c r="Z250" s="139">
        <v>0</v>
      </c>
      <c r="AA250" s="140">
        <f>Z250*K250</f>
        <v>0</v>
      </c>
      <c r="AR250" s="17" t="s">
        <v>150</v>
      </c>
      <c r="AT250" s="17" t="s">
        <v>146</v>
      </c>
      <c r="AU250" s="17" t="s">
        <v>94</v>
      </c>
      <c r="AY250" s="17" t="s">
        <v>145</v>
      </c>
      <c r="BE250" s="141">
        <f>IF(U250="základní",N250,0)</f>
        <v>0</v>
      </c>
      <c r="BF250" s="141">
        <f>IF(U250="snížená",N250,0)</f>
        <v>0</v>
      </c>
      <c r="BG250" s="141">
        <f>IF(U250="zákl. přenesená",N250,0)</f>
        <v>0</v>
      </c>
      <c r="BH250" s="141">
        <f>IF(U250="sníž. přenesená",N250,0)</f>
        <v>0</v>
      </c>
      <c r="BI250" s="141">
        <f>IF(U250="nulová",N250,0)</f>
        <v>0</v>
      </c>
      <c r="BJ250" s="17" t="s">
        <v>22</v>
      </c>
      <c r="BK250" s="141">
        <f>ROUND(L250*K250,2)</f>
        <v>0</v>
      </c>
      <c r="BL250" s="17" t="s">
        <v>150</v>
      </c>
      <c r="BM250" s="17" t="s">
        <v>562</v>
      </c>
    </row>
    <row r="251" spans="2:65" s="9" customFormat="1" ht="29.85" customHeight="1">
      <c r="B251" s="121"/>
      <c r="C251" s="122"/>
      <c r="D251" s="131" t="s">
        <v>112</v>
      </c>
      <c r="E251" s="131"/>
      <c r="F251" s="131"/>
      <c r="G251" s="131"/>
      <c r="H251" s="131"/>
      <c r="I251" s="131"/>
      <c r="J251" s="131"/>
      <c r="K251" s="131"/>
      <c r="L251" s="131"/>
      <c r="M251" s="131"/>
      <c r="N251" s="204">
        <f>BK251</f>
        <v>0</v>
      </c>
      <c r="O251" s="205"/>
      <c r="P251" s="205"/>
      <c r="Q251" s="205"/>
      <c r="R251" s="124"/>
      <c r="T251" s="125"/>
      <c r="U251" s="122"/>
      <c r="V251" s="122"/>
      <c r="W251" s="126">
        <f>W252</f>
        <v>209.45578800000001</v>
      </c>
      <c r="X251" s="122"/>
      <c r="Y251" s="126">
        <f>Y252</f>
        <v>0</v>
      </c>
      <c r="Z251" s="122"/>
      <c r="AA251" s="127">
        <f>AA252</f>
        <v>0</v>
      </c>
      <c r="AR251" s="128" t="s">
        <v>22</v>
      </c>
      <c r="AT251" s="129" t="s">
        <v>78</v>
      </c>
      <c r="AU251" s="129" t="s">
        <v>22</v>
      </c>
      <c r="AY251" s="128" t="s">
        <v>145</v>
      </c>
      <c r="BK251" s="130">
        <f>BK252</f>
        <v>0</v>
      </c>
    </row>
    <row r="252" spans="2:65" s="1" customFormat="1" ht="22.5" customHeight="1">
      <c r="B252" s="132"/>
      <c r="C252" s="133" t="s">
        <v>563</v>
      </c>
      <c r="D252" s="133" t="s">
        <v>146</v>
      </c>
      <c r="E252" s="134" t="s">
        <v>564</v>
      </c>
      <c r="F252" s="200" t="s">
        <v>565</v>
      </c>
      <c r="G252" s="200"/>
      <c r="H252" s="200"/>
      <c r="I252" s="200"/>
      <c r="J252" s="135" t="s">
        <v>198</v>
      </c>
      <c r="K252" s="136">
        <v>658.66600000000005</v>
      </c>
      <c r="L252" s="201">
        <v>0</v>
      </c>
      <c r="M252" s="201"/>
      <c r="N252" s="201">
        <f>ROUND(L252*K252,2)</f>
        <v>0</v>
      </c>
      <c r="O252" s="201"/>
      <c r="P252" s="201"/>
      <c r="Q252" s="201"/>
      <c r="R252" s="137"/>
      <c r="T252" s="138" t="s">
        <v>5</v>
      </c>
      <c r="U252" s="40" t="s">
        <v>44</v>
      </c>
      <c r="V252" s="139">
        <v>0.318</v>
      </c>
      <c r="W252" s="139">
        <f>V252*K252</f>
        <v>209.45578800000001</v>
      </c>
      <c r="X252" s="139">
        <v>0</v>
      </c>
      <c r="Y252" s="139">
        <f>X252*K252</f>
        <v>0</v>
      </c>
      <c r="Z252" s="139">
        <v>0</v>
      </c>
      <c r="AA252" s="140">
        <f>Z252*K252</f>
        <v>0</v>
      </c>
      <c r="AR252" s="17" t="s">
        <v>150</v>
      </c>
      <c r="AT252" s="17" t="s">
        <v>146</v>
      </c>
      <c r="AU252" s="17" t="s">
        <v>94</v>
      </c>
      <c r="AY252" s="17" t="s">
        <v>145</v>
      </c>
      <c r="BE252" s="141">
        <f>IF(U252="základní",N252,0)</f>
        <v>0</v>
      </c>
      <c r="BF252" s="141">
        <f>IF(U252="snížená",N252,0)</f>
        <v>0</v>
      </c>
      <c r="BG252" s="141">
        <f>IF(U252="zákl. přenesená",N252,0)</f>
        <v>0</v>
      </c>
      <c r="BH252" s="141">
        <f>IF(U252="sníž. přenesená",N252,0)</f>
        <v>0</v>
      </c>
      <c r="BI252" s="141">
        <f>IF(U252="nulová",N252,0)</f>
        <v>0</v>
      </c>
      <c r="BJ252" s="17" t="s">
        <v>22</v>
      </c>
      <c r="BK252" s="141">
        <f>ROUND(L252*K252,2)</f>
        <v>0</v>
      </c>
      <c r="BL252" s="17" t="s">
        <v>150</v>
      </c>
      <c r="BM252" s="17" t="s">
        <v>566</v>
      </c>
    </row>
    <row r="253" spans="2:65" s="9" customFormat="1" ht="37.35" customHeight="1">
      <c r="B253" s="121"/>
      <c r="C253" s="122"/>
      <c r="D253" s="123" t="s">
        <v>113</v>
      </c>
      <c r="E253" s="123"/>
      <c r="F253" s="123"/>
      <c r="G253" s="123"/>
      <c r="H253" s="123"/>
      <c r="I253" s="123"/>
      <c r="J253" s="123"/>
      <c r="K253" s="123"/>
      <c r="L253" s="123"/>
      <c r="M253" s="123"/>
      <c r="N253" s="212">
        <f>N254+N268+N283+N311+N313+N315+N319+N329+N340+N366+N375+N385+N392+N396</f>
        <v>0</v>
      </c>
      <c r="O253" s="213"/>
      <c r="P253" s="213"/>
      <c r="Q253" s="213"/>
      <c r="R253" s="124"/>
      <c r="T253" s="125"/>
      <c r="U253" s="122"/>
      <c r="V253" s="122"/>
      <c r="W253" s="126" t="e">
        <f>W254+W268+W283+W311+W313+W315+W319+W329+W340+W366+W376+W386+W393+W397</f>
        <v>#REF!</v>
      </c>
      <c r="X253" s="122"/>
      <c r="Y253" s="126" t="e">
        <f>Y254+Y268+Y283+Y311+Y313+Y315+Y319+Y329+Y340+Y366+Y376+Y386+Y393+Y397</f>
        <v>#REF!</v>
      </c>
      <c r="Z253" s="122"/>
      <c r="AA253" s="127" t="e">
        <f>AA254+AA268+AA283+AA311+AA313+AA315+AA319+AA329+AA340+AA366+AA376+AA386+AA393+AA397</f>
        <v>#REF!</v>
      </c>
      <c r="AR253" s="128" t="s">
        <v>94</v>
      </c>
      <c r="AT253" s="129" t="s">
        <v>78</v>
      </c>
      <c r="AU253" s="129" t="s">
        <v>79</v>
      </c>
      <c r="AY253" s="128" t="s">
        <v>145</v>
      </c>
      <c r="BK253" s="130" t="e">
        <f>BK254+BK268+BK283+BK311+BK313+BK315+BK319+BK329+BK340+BK366+BK376+BK386+BK393+BK397</f>
        <v>#REF!</v>
      </c>
    </row>
    <row r="254" spans="2:65" s="9" customFormat="1" ht="19.899999999999999" customHeight="1">
      <c r="B254" s="121"/>
      <c r="C254" s="122"/>
      <c r="D254" s="131" t="s">
        <v>114</v>
      </c>
      <c r="E254" s="131"/>
      <c r="F254" s="131"/>
      <c r="G254" s="131"/>
      <c r="H254" s="131"/>
      <c r="I254" s="131"/>
      <c r="J254" s="131"/>
      <c r="K254" s="131"/>
      <c r="L254" s="131"/>
      <c r="M254" s="131"/>
      <c r="N254" s="210">
        <f>BK254</f>
        <v>0</v>
      </c>
      <c r="O254" s="211"/>
      <c r="P254" s="211"/>
      <c r="Q254" s="211"/>
      <c r="R254" s="124"/>
      <c r="T254" s="125"/>
      <c r="U254" s="122"/>
      <c r="V254" s="122"/>
      <c r="W254" s="126">
        <f>SUM(W255:W267)</f>
        <v>317.14101399999998</v>
      </c>
      <c r="X254" s="122"/>
      <c r="Y254" s="126">
        <f>SUM(Y255:Y267)</f>
        <v>6.6675221000000002</v>
      </c>
      <c r="Z254" s="122"/>
      <c r="AA254" s="127">
        <f>SUM(AA255:AA267)</f>
        <v>0</v>
      </c>
      <c r="AR254" s="128" t="s">
        <v>94</v>
      </c>
      <c r="AT254" s="129" t="s">
        <v>78</v>
      </c>
      <c r="AU254" s="129" t="s">
        <v>22</v>
      </c>
      <c r="AY254" s="128" t="s">
        <v>145</v>
      </c>
      <c r="BK254" s="130">
        <f>SUM(BK255:BK267)</f>
        <v>0</v>
      </c>
    </row>
    <row r="255" spans="2:65" s="1" customFormat="1" ht="31.5" customHeight="1">
      <c r="B255" s="132"/>
      <c r="C255" s="133" t="s">
        <v>567</v>
      </c>
      <c r="D255" s="133" t="s">
        <v>146</v>
      </c>
      <c r="E255" s="134" t="s">
        <v>568</v>
      </c>
      <c r="F255" s="200" t="s">
        <v>569</v>
      </c>
      <c r="G255" s="200"/>
      <c r="H255" s="200"/>
      <c r="I255" s="200"/>
      <c r="J255" s="135" t="s">
        <v>203</v>
      </c>
      <c r="K255" s="136">
        <v>372.96</v>
      </c>
      <c r="L255" s="201">
        <v>0</v>
      </c>
      <c r="M255" s="201"/>
      <c r="N255" s="201">
        <f t="shared" ref="N255:N267" si="60">ROUND(L255*K255,2)</f>
        <v>0</v>
      </c>
      <c r="O255" s="201"/>
      <c r="P255" s="201"/>
      <c r="Q255" s="201"/>
      <c r="R255" s="137"/>
      <c r="T255" s="138" t="s">
        <v>5</v>
      </c>
      <c r="U255" s="40" t="s">
        <v>44</v>
      </c>
      <c r="V255" s="139">
        <v>2.4E-2</v>
      </c>
      <c r="W255" s="139">
        <f t="shared" ref="W255:W267" si="61">V255*K255</f>
        <v>8.951039999999999</v>
      </c>
      <c r="X255" s="139">
        <v>0</v>
      </c>
      <c r="Y255" s="139">
        <f t="shared" ref="Y255:Y267" si="62">X255*K255</f>
        <v>0</v>
      </c>
      <c r="Z255" s="139">
        <v>0</v>
      </c>
      <c r="AA255" s="140">
        <f t="shared" ref="AA255:AA267" si="63">Z255*K255</f>
        <v>0</v>
      </c>
      <c r="AR255" s="17" t="s">
        <v>208</v>
      </c>
      <c r="AT255" s="17" t="s">
        <v>146</v>
      </c>
      <c r="AU255" s="17" t="s">
        <v>94</v>
      </c>
      <c r="AY255" s="17" t="s">
        <v>145</v>
      </c>
      <c r="BE255" s="141">
        <f t="shared" ref="BE255:BE267" si="64">IF(U255="základní",N255,0)</f>
        <v>0</v>
      </c>
      <c r="BF255" s="141">
        <f t="shared" ref="BF255:BF267" si="65">IF(U255="snížená",N255,0)</f>
        <v>0</v>
      </c>
      <c r="BG255" s="141">
        <f t="shared" ref="BG255:BG267" si="66">IF(U255="zákl. přenesená",N255,0)</f>
        <v>0</v>
      </c>
      <c r="BH255" s="141">
        <f t="shared" ref="BH255:BH267" si="67">IF(U255="sníž. přenesená",N255,0)</f>
        <v>0</v>
      </c>
      <c r="BI255" s="141">
        <f t="shared" ref="BI255:BI267" si="68">IF(U255="nulová",N255,0)</f>
        <v>0</v>
      </c>
      <c r="BJ255" s="17" t="s">
        <v>22</v>
      </c>
      <c r="BK255" s="141">
        <f t="shared" ref="BK255:BK267" si="69">ROUND(L255*K255,2)</f>
        <v>0</v>
      </c>
      <c r="BL255" s="17" t="s">
        <v>208</v>
      </c>
      <c r="BM255" s="17" t="s">
        <v>570</v>
      </c>
    </row>
    <row r="256" spans="2:65" s="1" customFormat="1" ht="22.5" customHeight="1">
      <c r="B256" s="132"/>
      <c r="C256" s="142" t="s">
        <v>571</v>
      </c>
      <c r="D256" s="142" t="s">
        <v>209</v>
      </c>
      <c r="E256" s="143" t="s">
        <v>572</v>
      </c>
      <c r="F256" s="202" t="s">
        <v>1073</v>
      </c>
      <c r="G256" s="202"/>
      <c r="H256" s="202"/>
      <c r="I256" s="202"/>
      <c r="J256" s="144" t="s">
        <v>198</v>
      </c>
      <c r="K256" s="145">
        <v>0.17</v>
      </c>
      <c r="L256" s="203">
        <v>0</v>
      </c>
      <c r="M256" s="203"/>
      <c r="N256" s="203">
        <f t="shared" si="60"/>
        <v>0</v>
      </c>
      <c r="O256" s="201"/>
      <c r="P256" s="201"/>
      <c r="Q256" s="201"/>
      <c r="R256" s="137"/>
      <c r="T256" s="138" t="s">
        <v>5</v>
      </c>
      <c r="U256" s="40" t="s">
        <v>44</v>
      </c>
      <c r="V256" s="139">
        <v>0</v>
      </c>
      <c r="W256" s="139">
        <f t="shared" si="61"/>
        <v>0</v>
      </c>
      <c r="X256" s="139">
        <v>1</v>
      </c>
      <c r="Y256" s="139">
        <f t="shared" si="62"/>
        <v>0.17</v>
      </c>
      <c r="Z256" s="139">
        <v>0</v>
      </c>
      <c r="AA256" s="140">
        <f t="shared" si="63"/>
        <v>0</v>
      </c>
      <c r="AR256" s="17" t="s">
        <v>271</v>
      </c>
      <c r="AT256" s="17" t="s">
        <v>209</v>
      </c>
      <c r="AU256" s="17" t="s">
        <v>94</v>
      </c>
      <c r="AY256" s="17" t="s">
        <v>145</v>
      </c>
      <c r="BE256" s="141">
        <f t="shared" si="64"/>
        <v>0</v>
      </c>
      <c r="BF256" s="141">
        <f t="shared" si="65"/>
        <v>0</v>
      </c>
      <c r="BG256" s="141">
        <f t="shared" si="66"/>
        <v>0</v>
      </c>
      <c r="BH256" s="141">
        <f t="shared" si="67"/>
        <v>0</v>
      </c>
      <c r="BI256" s="141">
        <f t="shared" si="68"/>
        <v>0</v>
      </c>
      <c r="BJ256" s="17" t="s">
        <v>22</v>
      </c>
      <c r="BK256" s="141">
        <f t="shared" si="69"/>
        <v>0</v>
      </c>
      <c r="BL256" s="17" t="s">
        <v>208</v>
      </c>
      <c r="BM256" s="17" t="s">
        <v>573</v>
      </c>
    </row>
    <row r="257" spans="2:65" s="1" customFormat="1" ht="31.5" customHeight="1">
      <c r="B257" s="132"/>
      <c r="C257" s="133" t="s">
        <v>574</v>
      </c>
      <c r="D257" s="133" t="s">
        <v>146</v>
      </c>
      <c r="E257" s="134" t="s">
        <v>575</v>
      </c>
      <c r="F257" s="200" t="s">
        <v>576</v>
      </c>
      <c r="G257" s="200"/>
      <c r="H257" s="200"/>
      <c r="I257" s="200"/>
      <c r="J257" s="135" t="s">
        <v>203</v>
      </c>
      <c r="K257" s="136">
        <v>150.37200000000001</v>
      </c>
      <c r="L257" s="201">
        <v>0</v>
      </c>
      <c r="M257" s="201"/>
      <c r="N257" s="201">
        <f t="shared" si="60"/>
        <v>0</v>
      </c>
      <c r="O257" s="201"/>
      <c r="P257" s="201"/>
      <c r="Q257" s="201"/>
      <c r="R257" s="137"/>
      <c r="T257" s="138" t="s">
        <v>5</v>
      </c>
      <c r="U257" s="40" t="s">
        <v>44</v>
      </c>
      <c r="V257" s="139">
        <v>5.3999999999999999E-2</v>
      </c>
      <c r="W257" s="139">
        <f t="shared" si="61"/>
        <v>8.1200880000000009</v>
      </c>
      <c r="X257" s="139">
        <v>0</v>
      </c>
      <c r="Y257" s="139">
        <f t="shared" si="62"/>
        <v>0</v>
      </c>
      <c r="Z257" s="139">
        <v>0</v>
      </c>
      <c r="AA257" s="140">
        <f t="shared" si="63"/>
        <v>0</v>
      </c>
      <c r="AR257" s="17" t="s">
        <v>208</v>
      </c>
      <c r="AT257" s="17" t="s">
        <v>146</v>
      </c>
      <c r="AU257" s="17" t="s">
        <v>94</v>
      </c>
      <c r="AY257" s="17" t="s">
        <v>145</v>
      </c>
      <c r="BE257" s="141">
        <f t="shared" si="64"/>
        <v>0</v>
      </c>
      <c r="BF257" s="141">
        <f t="shared" si="65"/>
        <v>0</v>
      </c>
      <c r="BG257" s="141">
        <f t="shared" si="66"/>
        <v>0</v>
      </c>
      <c r="BH257" s="141">
        <f t="shared" si="67"/>
        <v>0</v>
      </c>
      <c r="BI257" s="141">
        <f t="shared" si="68"/>
        <v>0</v>
      </c>
      <c r="BJ257" s="17" t="s">
        <v>22</v>
      </c>
      <c r="BK257" s="141">
        <f t="shared" si="69"/>
        <v>0</v>
      </c>
      <c r="BL257" s="17" t="s">
        <v>208</v>
      </c>
      <c r="BM257" s="17" t="s">
        <v>577</v>
      </c>
    </row>
    <row r="258" spans="2:65" s="1" customFormat="1" ht="31.5" customHeight="1">
      <c r="B258" s="132"/>
      <c r="C258" s="133" t="s">
        <v>578</v>
      </c>
      <c r="D258" s="133" t="s">
        <v>146</v>
      </c>
      <c r="E258" s="134" t="s">
        <v>579</v>
      </c>
      <c r="F258" s="200" t="s">
        <v>580</v>
      </c>
      <c r="G258" s="200"/>
      <c r="H258" s="200"/>
      <c r="I258" s="200"/>
      <c r="J258" s="135" t="s">
        <v>203</v>
      </c>
      <c r="K258" s="136">
        <v>6.9880000000000004</v>
      </c>
      <c r="L258" s="201">
        <v>0</v>
      </c>
      <c r="M258" s="201"/>
      <c r="N258" s="201">
        <f t="shared" si="60"/>
        <v>0</v>
      </c>
      <c r="O258" s="201"/>
      <c r="P258" s="201"/>
      <c r="Q258" s="201"/>
      <c r="R258" s="137"/>
      <c r="T258" s="138" t="s">
        <v>5</v>
      </c>
      <c r="U258" s="40" t="s">
        <v>44</v>
      </c>
      <c r="V258" s="139">
        <v>0.15</v>
      </c>
      <c r="W258" s="139">
        <f t="shared" si="61"/>
        <v>1.0482</v>
      </c>
      <c r="X258" s="139">
        <v>4.0000000000000001E-3</v>
      </c>
      <c r="Y258" s="139">
        <f t="shared" si="62"/>
        <v>2.7952000000000001E-2</v>
      </c>
      <c r="Z258" s="139">
        <v>0</v>
      </c>
      <c r="AA258" s="140">
        <f t="shared" si="63"/>
        <v>0</v>
      </c>
      <c r="AR258" s="17" t="s">
        <v>208</v>
      </c>
      <c r="AT258" s="17" t="s">
        <v>146</v>
      </c>
      <c r="AU258" s="17" t="s">
        <v>94</v>
      </c>
      <c r="AY258" s="17" t="s">
        <v>145</v>
      </c>
      <c r="BE258" s="141">
        <f t="shared" si="64"/>
        <v>0</v>
      </c>
      <c r="BF258" s="141">
        <f t="shared" si="65"/>
        <v>0</v>
      </c>
      <c r="BG258" s="141">
        <f t="shared" si="66"/>
        <v>0</v>
      </c>
      <c r="BH258" s="141">
        <f t="shared" si="67"/>
        <v>0</v>
      </c>
      <c r="BI258" s="141">
        <f t="shared" si="68"/>
        <v>0</v>
      </c>
      <c r="BJ258" s="17" t="s">
        <v>22</v>
      </c>
      <c r="BK258" s="141">
        <f t="shared" si="69"/>
        <v>0</v>
      </c>
      <c r="BL258" s="17" t="s">
        <v>208</v>
      </c>
      <c r="BM258" s="17" t="s">
        <v>581</v>
      </c>
    </row>
    <row r="259" spans="2:65" s="1" customFormat="1" ht="31.5" customHeight="1">
      <c r="B259" s="132"/>
      <c r="C259" s="133" t="s">
        <v>582</v>
      </c>
      <c r="D259" s="133" t="s">
        <v>146</v>
      </c>
      <c r="E259" s="134" t="s">
        <v>583</v>
      </c>
      <c r="F259" s="200" t="s">
        <v>584</v>
      </c>
      <c r="G259" s="200"/>
      <c r="H259" s="200"/>
      <c r="I259" s="200"/>
      <c r="J259" s="135" t="s">
        <v>203</v>
      </c>
      <c r="K259" s="136">
        <v>745.92</v>
      </c>
      <c r="L259" s="203">
        <v>0</v>
      </c>
      <c r="M259" s="203"/>
      <c r="N259" s="201">
        <f t="shared" si="60"/>
        <v>0</v>
      </c>
      <c r="O259" s="201"/>
      <c r="P259" s="201"/>
      <c r="Q259" s="201"/>
      <c r="R259" s="137"/>
      <c r="T259" s="138" t="s">
        <v>5</v>
      </c>
      <c r="U259" s="40" t="s">
        <v>44</v>
      </c>
      <c r="V259" s="139">
        <v>0.222</v>
      </c>
      <c r="W259" s="139">
        <f t="shared" si="61"/>
        <v>165.59423999999999</v>
      </c>
      <c r="X259" s="139">
        <v>4.0000000000000002E-4</v>
      </c>
      <c r="Y259" s="139">
        <f t="shared" si="62"/>
        <v>0.29836800000000002</v>
      </c>
      <c r="Z259" s="139">
        <v>0</v>
      </c>
      <c r="AA259" s="140">
        <f t="shared" si="63"/>
        <v>0</v>
      </c>
      <c r="AR259" s="17" t="s">
        <v>208</v>
      </c>
      <c r="AT259" s="17" t="s">
        <v>146</v>
      </c>
      <c r="AU259" s="17" t="s">
        <v>94</v>
      </c>
      <c r="AY259" s="17" t="s">
        <v>145</v>
      </c>
      <c r="BE259" s="141">
        <f t="shared" si="64"/>
        <v>0</v>
      </c>
      <c r="BF259" s="141">
        <f t="shared" si="65"/>
        <v>0</v>
      </c>
      <c r="BG259" s="141">
        <f t="shared" si="66"/>
        <v>0</v>
      </c>
      <c r="BH259" s="141">
        <f t="shared" si="67"/>
        <v>0</v>
      </c>
      <c r="BI259" s="141">
        <f t="shared" si="68"/>
        <v>0</v>
      </c>
      <c r="BJ259" s="17" t="s">
        <v>22</v>
      </c>
      <c r="BK259" s="141">
        <f t="shared" si="69"/>
        <v>0</v>
      </c>
      <c r="BL259" s="17" t="s">
        <v>208</v>
      </c>
      <c r="BM259" s="17" t="s">
        <v>585</v>
      </c>
    </row>
    <row r="260" spans="2:65" s="1" customFormat="1" ht="31.5" customHeight="1">
      <c r="B260" s="132"/>
      <c r="C260" s="133" t="s">
        <v>586</v>
      </c>
      <c r="D260" s="133" t="s">
        <v>146</v>
      </c>
      <c r="E260" s="134" t="s">
        <v>587</v>
      </c>
      <c r="F260" s="200" t="s">
        <v>588</v>
      </c>
      <c r="G260" s="200"/>
      <c r="H260" s="200"/>
      <c r="I260" s="200"/>
      <c r="J260" s="135" t="s">
        <v>203</v>
      </c>
      <c r="K260" s="136">
        <v>300.74400000000003</v>
      </c>
      <c r="L260" s="201">
        <v>0</v>
      </c>
      <c r="M260" s="201"/>
      <c r="N260" s="201">
        <f t="shared" si="60"/>
        <v>0</v>
      </c>
      <c r="O260" s="201"/>
      <c r="P260" s="201"/>
      <c r="Q260" s="201"/>
      <c r="R260" s="137"/>
      <c r="T260" s="138" t="s">
        <v>5</v>
      </c>
      <c r="U260" s="40" t="s">
        <v>44</v>
      </c>
      <c r="V260" s="139">
        <v>0.26</v>
      </c>
      <c r="W260" s="139">
        <f t="shared" si="61"/>
        <v>78.19344000000001</v>
      </c>
      <c r="X260" s="139">
        <v>4.0000000000000002E-4</v>
      </c>
      <c r="Y260" s="139">
        <f t="shared" si="62"/>
        <v>0.12029760000000002</v>
      </c>
      <c r="Z260" s="139">
        <v>0</v>
      </c>
      <c r="AA260" s="140">
        <f t="shared" si="63"/>
        <v>0</v>
      </c>
      <c r="AR260" s="17" t="s">
        <v>208</v>
      </c>
      <c r="AT260" s="17" t="s">
        <v>146</v>
      </c>
      <c r="AU260" s="17" t="s">
        <v>94</v>
      </c>
      <c r="AY260" s="17" t="s">
        <v>145</v>
      </c>
      <c r="BE260" s="141">
        <f t="shared" si="64"/>
        <v>0</v>
      </c>
      <c r="BF260" s="141">
        <f t="shared" si="65"/>
        <v>0</v>
      </c>
      <c r="BG260" s="141">
        <f t="shared" si="66"/>
        <v>0</v>
      </c>
      <c r="BH260" s="141">
        <f t="shared" si="67"/>
        <v>0</v>
      </c>
      <c r="BI260" s="141">
        <f t="shared" si="68"/>
        <v>0</v>
      </c>
      <c r="BJ260" s="17" t="s">
        <v>22</v>
      </c>
      <c r="BK260" s="141">
        <f t="shared" si="69"/>
        <v>0</v>
      </c>
      <c r="BL260" s="17" t="s">
        <v>208</v>
      </c>
      <c r="BM260" s="17" t="s">
        <v>589</v>
      </c>
    </row>
    <row r="261" spans="2:65" s="1" customFormat="1" ht="22.5" customHeight="1">
      <c r="B261" s="132"/>
      <c r="C261" s="142" t="s">
        <v>590</v>
      </c>
      <c r="D261" s="142" t="s">
        <v>209</v>
      </c>
      <c r="E261" s="143" t="s">
        <v>591</v>
      </c>
      <c r="F261" s="202" t="s">
        <v>592</v>
      </c>
      <c r="G261" s="202"/>
      <c r="H261" s="202"/>
      <c r="I261" s="202"/>
      <c r="J261" s="144" t="s">
        <v>203</v>
      </c>
      <c r="K261" s="145">
        <v>731.22</v>
      </c>
      <c r="L261" s="201">
        <v>0</v>
      </c>
      <c r="M261" s="201"/>
      <c r="N261" s="203">
        <f t="shared" si="60"/>
        <v>0</v>
      </c>
      <c r="O261" s="201"/>
      <c r="P261" s="201"/>
      <c r="Q261" s="201"/>
      <c r="R261" s="137"/>
      <c r="T261" s="138" t="s">
        <v>5</v>
      </c>
      <c r="U261" s="40" t="s">
        <v>44</v>
      </c>
      <c r="V261" s="139">
        <v>0</v>
      </c>
      <c r="W261" s="139">
        <f t="shared" si="61"/>
        <v>0</v>
      </c>
      <c r="X261" s="139">
        <v>3.5000000000000001E-3</v>
      </c>
      <c r="Y261" s="139">
        <f t="shared" si="62"/>
        <v>2.5592700000000002</v>
      </c>
      <c r="Z261" s="139">
        <v>0</v>
      </c>
      <c r="AA261" s="140">
        <f t="shared" si="63"/>
        <v>0</v>
      </c>
      <c r="AR261" s="17" t="s">
        <v>271</v>
      </c>
      <c r="AT261" s="17" t="s">
        <v>209</v>
      </c>
      <c r="AU261" s="17" t="s">
        <v>94</v>
      </c>
      <c r="AY261" s="17" t="s">
        <v>145</v>
      </c>
      <c r="BE261" s="141">
        <f t="shared" si="64"/>
        <v>0</v>
      </c>
      <c r="BF261" s="141">
        <f t="shared" si="65"/>
        <v>0</v>
      </c>
      <c r="BG261" s="141">
        <f t="shared" si="66"/>
        <v>0</v>
      </c>
      <c r="BH261" s="141">
        <f t="shared" si="67"/>
        <v>0</v>
      </c>
      <c r="BI261" s="141">
        <f t="shared" si="68"/>
        <v>0</v>
      </c>
      <c r="BJ261" s="17" t="s">
        <v>22</v>
      </c>
      <c r="BK261" s="141">
        <f t="shared" si="69"/>
        <v>0</v>
      </c>
      <c r="BL261" s="17" t="s">
        <v>208</v>
      </c>
      <c r="BM261" s="17" t="s">
        <v>593</v>
      </c>
    </row>
    <row r="262" spans="2:65" s="1" customFormat="1" ht="22.5" customHeight="1">
      <c r="B262" s="132"/>
      <c r="C262" s="142" t="s">
        <v>594</v>
      </c>
      <c r="D262" s="142" t="s">
        <v>209</v>
      </c>
      <c r="E262" s="143" t="s">
        <v>595</v>
      </c>
      <c r="F262" s="202" t="s">
        <v>596</v>
      </c>
      <c r="G262" s="202"/>
      <c r="H262" s="202"/>
      <c r="I262" s="202"/>
      <c r="J262" s="144" t="s">
        <v>203</v>
      </c>
      <c r="K262" s="145">
        <v>731.22</v>
      </c>
      <c r="L262" s="203">
        <v>0</v>
      </c>
      <c r="M262" s="203"/>
      <c r="N262" s="203">
        <f t="shared" si="60"/>
        <v>0</v>
      </c>
      <c r="O262" s="201"/>
      <c r="P262" s="201"/>
      <c r="Q262" s="201"/>
      <c r="R262" s="137"/>
      <c r="T262" s="138" t="s">
        <v>5</v>
      </c>
      <c r="U262" s="40" t="s">
        <v>44</v>
      </c>
      <c r="V262" s="139">
        <v>0</v>
      </c>
      <c r="W262" s="139">
        <f t="shared" si="61"/>
        <v>0</v>
      </c>
      <c r="X262" s="139">
        <v>4.4999999999999997E-3</v>
      </c>
      <c r="Y262" s="139">
        <f t="shared" si="62"/>
        <v>3.2904899999999997</v>
      </c>
      <c r="Z262" s="139">
        <v>0</v>
      </c>
      <c r="AA262" s="140">
        <f t="shared" si="63"/>
        <v>0</v>
      </c>
      <c r="AR262" s="17" t="s">
        <v>271</v>
      </c>
      <c r="AT262" s="17" t="s">
        <v>209</v>
      </c>
      <c r="AU262" s="17" t="s">
        <v>94</v>
      </c>
      <c r="AY262" s="17" t="s">
        <v>145</v>
      </c>
      <c r="BE262" s="141">
        <f t="shared" si="64"/>
        <v>0</v>
      </c>
      <c r="BF262" s="141">
        <f t="shared" si="65"/>
        <v>0</v>
      </c>
      <c r="BG262" s="141">
        <f t="shared" si="66"/>
        <v>0</v>
      </c>
      <c r="BH262" s="141">
        <f t="shared" si="67"/>
        <v>0</v>
      </c>
      <c r="BI262" s="141">
        <f t="shared" si="68"/>
        <v>0</v>
      </c>
      <c r="BJ262" s="17" t="s">
        <v>22</v>
      </c>
      <c r="BK262" s="141">
        <f t="shared" si="69"/>
        <v>0</v>
      </c>
      <c r="BL262" s="17" t="s">
        <v>208</v>
      </c>
      <c r="BM262" s="17" t="s">
        <v>597</v>
      </c>
    </row>
    <row r="263" spans="2:65" s="1" customFormat="1" ht="44.25" customHeight="1">
      <c r="B263" s="132"/>
      <c r="C263" s="133" t="s">
        <v>598</v>
      </c>
      <c r="D263" s="133" t="s">
        <v>146</v>
      </c>
      <c r="E263" s="134" t="s">
        <v>599</v>
      </c>
      <c r="F263" s="200" t="s">
        <v>600</v>
      </c>
      <c r="G263" s="200"/>
      <c r="H263" s="200"/>
      <c r="I263" s="200"/>
      <c r="J263" s="135" t="s">
        <v>203</v>
      </c>
      <c r="K263" s="136">
        <v>143.798</v>
      </c>
      <c r="L263" s="201">
        <v>0</v>
      </c>
      <c r="M263" s="201"/>
      <c r="N263" s="201">
        <f t="shared" si="60"/>
        <v>0</v>
      </c>
      <c r="O263" s="201"/>
      <c r="P263" s="201"/>
      <c r="Q263" s="201"/>
      <c r="R263" s="137"/>
      <c r="T263" s="138" t="s">
        <v>5</v>
      </c>
      <c r="U263" s="40" t="s">
        <v>44</v>
      </c>
      <c r="V263" s="139">
        <v>9.7000000000000003E-2</v>
      </c>
      <c r="W263" s="139">
        <f t="shared" si="61"/>
        <v>13.948406</v>
      </c>
      <c r="X263" s="139">
        <v>7.1000000000000002E-4</v>
      </c>
      <c r="Y263" s="139">
        <f t="shared" si="62"/>
        <v>0.10209658000000001</v>
      </c>
      <c r="Z263" s="139">
        <v>0</v>
      </c>
      <c r="AA263" s="140">
        <f t="shared" si="63"/>
        <v>0</v>
      </c>
      <c r="AR263" s="17" t="s">
        <v>208</v>
      </c>
      <c r="AT263" s="17" t="s">
        <v>146</v>
      </c>
      <c r="AU263" s="17" t="s">
        <v>94</v>
      </c>
      <c r="AY263" s="17" t="s">
        <v>145</v>
      </c>
      <c r="BE263" s="141">
        <f t="shared" si="64"/>
        <v>0</v>
      </c>
      <c r="BF263" s="141">
        <f t="shared" si="65"/>
        <v>0</v>
      </c>
      <c r="BG263" s="141">
        <f t="shared" si="66"/>
        <v>0</v>
      </c>
      <c r="BH263" s="141">
        <f t="shared" si="67"/>
        <v>0</v>
      </c>
      <c r="BI263" s="141">
        <f t="shared" si="68"/>
        <v>0</v>
      </c>
      <c r="BJ263" s="17" t="s">
        <v>22</v>
      </c>
      <c r="BK263" s="141">
        <f t="shared" si="69"/>
        <v>0</v>
      </c>
      <c r="BL263" s="17" t="s">
        <v>208</v>
      </c>
      <c r="BM263" s="17" t="s">
        <v>601</v>
      </c>
    </row>
    <row r="264" spans="2:65" s="1" customFormat="1" ht="31.5" customHeight="1">
      <c r="B264" s="132"/>
      <c r="C264" s="133" t="s">
        <v>602</v>
      </c>
      <c r="D264" s="133" t="s">
        <v>146</v>
      </c>
      <c r="E264" s="134" t="s">
        <v>603</v>
      </c>
      <c r="F264" s="200" t="s">
        <v>604</v>
      </c>
      <c r="G264" s="200"/>
      <c r="H264" s="200"/>
      <c r="I264" s="200"/>
      <c r="J264" s="135" t="s">
        <v>203</v>
      </c>
      <c r="K264" s="136">
        <v>372.96</v>
      </c>
      <c r="L264" s="201">
        <v>0</v>
      </c>
      <c r="M264" s="201"/>
      <c r="N264" s="201">
        <f t="shared" si="60"/>
        <v>0</v>
      </c>
      <c r="O264" s="201"/>
      <c r="P264" s="201"/>
      <c r="Q264" s="201"/>
      <c r="R264" s="137"/>
      <c r="T264" s="138" t="s">
        <v>5</v>
      </c>
      <c r="U264" s="40" t="s">
        <v>44</v>
      </c>
      <c r="V264" s="139">
        <v>0.11</v>
      </c>
      <c r="W264" s="139">
        <f t="shared" si="61"/>
        <v>41.025599999999997</v>
      </c>
      <c r="X264" s="139">
        <v>0</v>
      </c>
      <c r="Y264" s="139">
        <f t="shared" si="62"/>
        <v>0</v>
      </c>
      <c r="Z264" s="139">
        <v>0</v>
      </c>
      <c r="AA264" s="140">
        <f t="shared" si="63"/>
        <v>0</v>
      </c>
      <c r="AR264" s="17" t="s">
        <v>208</v>
      </c>
      <c r="AT264" s="17" t="s">
        <v>146</v>
      </c>
      <c r="AU264" s="17" t="s">
        <v>94</v>
      </c>
      <c r="AY264" s="17" t="s">
        <v>145</v>
      </c>
      <c r="BE264" s="141">
        <f t="shared" si="64"/>
        <v>0</v>
      </c>
      <c r="BF264" s="141">
        <f t="shared" si="65"/>
        <v>0</v>
      </c>
      <c r="BG264" s="141">
        <f t="shared" si="66"/>
        <v>0</v>
      </c>
      <c r="BH264" s="141">
        <f t="shared" si="67"/>
        <v>0</v>
      </c>
      <c r="BI264" s="141">
        <f t="shared" si="68"/>
        <v>0</v>
      </c>
      <c r="BJ264" s="17" t="s">
        <v>22</v>
      </c>
      <c r="BK264" s="141">
        <f t="shared" si="69"/>
        <v>0</v>
      </c>
      <c r="BL264" s="17" t="s">
        <v>208</v>
      </c>
      <c r="BM264" s="17" t="s">
        <v>605</v>
      </c>
    </row>
    <row r="265" spans="2:65" s="1" customFormat="1" ht="22.5" customHeight="1">
      <c r="B265" s="132"/>
      <c r="C265" s="142" t="s">
        <v>606</v>
      </c>
      <c r="D265" s="142" t="s">
        <v>209</v>
      </c>
      <c r="E265" s="143" t="s">
        <v>607</v>
      </c>
      <c r="F265" s="202" t="s">
        <v>608</v>
      </c>
      <c r="G265" s="202"/>
      <c r="H265" s="202"/>
      <c r="I265" s="202"/>
      <c r="J265" s="144" t="s">
        <v>203</v>
      </c>
      <c r="K265" s="145">
        <v>428.904</v>
      </c>
      <c r="L265" s="203">
        <v>0</v>
      </c>
      <c r="M265" s="203"/>
      <c r="N265" s="203">
        <f t="shared" si="60"/>
        <v>0</v>
      </c>
      <c r="O265" s="201"/>
      <c r="P265" s="201"/>
      <c r="Q265" s="201"/>
      <c r="R265" s="137"/>
      <c r="T265" s="138" t="s">
        <v>5</v>
      </c>
      <c r="U265" s="40" t="s">
        <v>44</v>
      </c>
      <c r="V265" s="139">
        <v>0</v>
      </c>
      <c r="W265" s="139">
        <f t="shared" si="61"/>
        <v>0</v>
      </c>
      <c r="X265" s="139">
        <v>2.3000000000000001E-4</v>
      </c>
      <c r="Y265" s="139">
        <f t="shared" si="62"/>
        <v>9.864792E-2</v>
      </c>
      <c r="Z265" s="139">
        <v>0</v>
      </c>
      <c r="AA265" s="140">
        <f t="shared" si="63"/>
        <v>0</v>
      </c>
      <c r="AR265" s="17" t="s">
        <v>271</v>
      </c>
      <c r="AT265" s="17" t="s">
        <v>209</v>
      </c>
      <c r="AU265" s="17" t="s">
        <v>94</v>
      </c>
      <c r="AY265" s="17" t="s">
        <v>145</v>
      </c>
      <c r="BE265" s="141">
        <f t="shared" si="64"/>
        <v>0</v>
      </c>
      <c r="BF265" s="141">
        <f t="shared" si="65"/>
        <v>0</v>
      </c>
      <c r="BG265" s="141">
        <f t="shared" si="66"/>
        <v>0</v>
      </c>
      <c r="BH265" s="141">
        <f t="shared" si="67"/>
        <v>0</v>
      </c>
      <c r="BI265" s="141">
        <f t="shared" si="68"/>
        <v>0</v>
      </c>
      <c r="BJ265" s="17" t="s">
        <v>22</v>
      </c>
      <c r="BK265" s="141">
        <f t="shared" si="69"/>
        <v>0</v>
      </c>
      <c r="BL265" s="17" t="s">
        <v>208</v>
      </c>
      <c r="BM265" s="17" t="s">
        <v>609</v>
      </c>
    </row>
    <row r="266" spans="2:65" s="1" customFormat="1" ht="22.5" customHeight="1">
      <c r="B266" s="132"/>
      <c r="C266" s="133" t="s">
        <v>610</v>
      </c>
      <c r="D266" s="133" t="s">
        <v>146</v>
      </c>
      <c r="E266" s="134" t="s">
        <v>611</v>
      </c>
      <c r="F266" s="200" t="s">
        <v>612</v>
      </c>
      <c r="G266" s="200"/>
      <c r="H266" s="200"/>
      <c r="I266" s="200"/>
      <c r="J266" s="135" t="s">
        <v>158</v>
      </c>
      <c r="K266" s="136">
        <v>1</v>
      </c>
      <c r="L266" s="201">
        <v>0</v>
      </c>
      <c r="M266" s="201"/>
      <c r="N266" s="201">
        <f t="shared" si="60"/>
        <v>0</v>
      </c>
      <c r="O266" s="201"/>
      <c r="P266" s="201"/>
      <c r="Q266" s="201"/>
      <c r="R266" s="137"/>
      <c r="T266" s="138" t="s">
        <v>5</v>
      </c>
      <c r="U266" s="40" t="s">
        <v>44</v>
      </c>
      <c r="V266" s="139">
        <v>0.26</v>
      </c>
      <c r="W266" s="139">
        <f t="shared" si="61"/>
        <v>0.26</v>
      </c>
      <c r="X266" s="139">
        <v>4.0000000000000002E-4</v>
      </c>
      <c r="Y266" s="139">
        <f t="shared" si="62"/>
        <v>4.0000000000000002E-4</v>
      </c>
      <c r="Z266" s="139">
        <v>0</v>
      </c>
      <c r="AA266" s="140">
        <f t="shared" si="63"/>
        <v>0</v>
      </c>
      <c r="AR266" s="17" t="s">
        <v>208</v>
      </c>
      <c r="AT266" s="17" t="s">
        <v>146</v>
      </c>
      <c r="AU266" s="17" t="s">
        <v>94</v>
      </c>
      <c r="AY266" s="17" t="s">
        <v>145</v>
      </c>
      <c r="BE266" s="141">
        <f t="shared" si="64"/>
        <v>0</v>
      </c>
      <c r="BF266" s="141">
        <f t="shared" si="65"/>
        <v>0</v>
      </c>
      <c r="BG266" s="141">
        <f t="shared" si="66"/>
        <v>0</v>
      </c>
      <c r="BH266" s="141">
        <f t="shared" si="67"/>
        <v>0</v>
      </c>
      <c r="BI266" s="141">
        <f t="shared" si="68"/>
        <v>0</v>
      </c>
      <c r="BJ266" s="17" t="s">
        <v>22</v>
      </c>
      <c r="BK266" s="141">
        <f t="shared" si="69"/>
        <v>0</v>
      </c>
      <c r="BL266" s="17" t="s">
        <v>208</v>
      </c>
      <c r="BM266" s="17" t="s">
        <v>613</v>
      </c>
    </row>
    <row r="267" spans="2:65" s="1" customFormat="1" ht="31.5" customHeight="1">
      <c r="B267" s="132"/>
      <c r="C267" s="133" t="s">
        <v>614</v>
      </c>
      <c r="D267" s="133" t="s">
        <v>146</v>
      </c>
      <c r="E267" s="134" t="s">
        <v>615</v>
      </c>
      <c r="F267" s="200" t="s">
        <v>616</v>
      </c>
      <c r="G267" s="200"/>
      <c r="H267" s="200"/>
      <c r="I267" s="200"/>
      <c r="J267" s="135" t="s">
        <v>617</v>
      </c>
      <c r="K267" s="136">
        <v>3879.7159999999999</v>
      </c>
      <c r="L267" s="201">
        <v>0</v>
      </c>
      <c r="M267" s="201"/>
      <c r="N267" s="201">
        <f t="shared" si="60"/>
        <v>0</v>
      </c>
      <c r="O267" s="201"/>
      <c r="P267" s="201"/>
      <c r="Q267" s="201"/>
      <c r="R267" s="137"/>
      <c r="T267" s="138" t="s">
        <v>5</v>
      </c>
      <c r="U267" s="40" t="s">
        <v>44</v>
      </c>
      <c r="V267" s="139">
        <v>0</v>
      </c>
      <c r="W267" s="139">
        <f t="shared" si="61"/>
        <v>0</v>
      </c>
      <c r="X267" s="139">
        <v>0</v>
      </c>
      <c r="Y267" s="139">
        <f t="shared" si="62"/>
        <v>0</v>
      </c>
      <c r="Z267" s="139">
        <v>0</v>
      </c>
      <c r="AA267" s="140">
        <f t="shared" si="63"/>
        <v>0</v>
      </c>
      <c r="AR267" s="17" t="s">
        <v>208</v>
      </c>
      <c r="AT267" s="17" t="s">
        <v>146</v>
      </c>
      <c r="AU267" s="17" t="s">
        <v>94</v>
      </c>
      <c r="AY267" s="17" t="s">
        <v>145</v>
      </c>
      <c r="BE267" s="141">
        <f t="shared" si="64"/>
        <v>0</v>
      </c>
      <c r="BF267" s="141">
        <f t="shared" si="65"/>
        <v>0</v>
      </c>
      <c r="BG267" s="141">
        <f t="shared" si="66"/>
        <v>0</v>
      </c>
      <c r="BH267" s="141">
        <f t="shared" si="67"/>
        <v>0</v>
      </c>
      <c r="BI267" s="141">
        <f t="shared" si="68"/>
        <v>0</v>
      </c>
      <c r="BJ267" s="17" t="s">
        <v>22</v>
      </c>
      <c r="BK267" s="141">
        <f t="shared" si="69"/>
        <v>0</v>
      </c>
      <c r="BL267" s="17" t="s">
        <v>208</v>
      </c>
      <c r="BM267" s="17" t="s">
        <v>618</v>
      </c>
    </row>
    <row r="268" spans="2:65" s="9" customFormat="1" ht="29.85" customHeight="1">
      <c r="B268" s="121"/>
      <c r="C268" s="122"/>
      <c r="D268" s="131" t="s">
        <v>115</v>
      </c>
      <c r="E268" s="131"/>
      <c r="F268" s="131"/>
      <c r="G268" s="131"/>
      <c r="H268" s="131"/>
      <c r="I268" s="131"/>
      <c r="J268" s="131"/>
      <c r="K268" s="131"/>
      <c r="L268" s="131"/>
      <c r="M268" s="131"/>
      <c r="N268" s="204">
        <f>BK268</f>
        <v>0</v>
      </c>
      <c r="O268" s="205"/>
      <c r="P268" s="205"/>
      <c r="Q268" s="205"/>
      <c r="R268" s="124"/>
      <c r="T268" s="125"/>
      <c r="U268" s="122"/>
      <c r="V268" s="122"/>
      <c r="W268" s="126">
        <f>SUM(W269:W282)</f>
        <v>122.51993299999999</v>
      </c>
      <c r="X268" s="122"/>
      <c r="Y268" s="126">
        <f>SUM(Y269:Y282)</f>
        <v>137.97461516000001</v>
      </c>
      <c r="Z268" s="122"/>
      <c r="AA268" s="127">
        <f>SUM(AA269:AA282)</f>
        <v>3.8239019999999999</v>
      </c>
      <c r="AR268" s="128" t="s">
        <v>94</v>
      </c>
      <c r="AT268" s="129" t="s">
        <v>78</v>
      </c>
      <c r="AU268" s="129" t="s">
        <v>22</v>
      </c>
      <c r="AY268" s="128" t="s">
        <v>145</v>
      </c>
      <c r="BK268" s="130">
        <f>SUM(BK269:BK282)</f>
        <v>0</v>
      </c>
    </row>
    <row r="269" spans="2:65" s="1" customFormat="1" ht="44.25" customHeight="1">
      <c r="B269" s="132"/>
      <c r="C269" s="133" t="s">
        <v>619</v>
      </c>
      <c r="D269" s="133" t="s">
        <v>146</v>
      </c>
      <c r="E269" s="134" t="s">
        <v>620</v>
      </c>
      <c r="F269" s="200" t="s">
        <v>621</v>
      </c>
      <c r="G269" s="200"/>
      <c r="H269" s="200"/>
      <c r="I269" s="200"/>
      <c r="J269" s="135" t="s">
        <v>203</v>
      </c>
      <c r="K269" s="136">
        <v>384.21</v>
      </c>
      <c r="L269" s="201">
        <v>0</v>
      </c>
      <c r="M269" s="201"/>
      <c r="N269" s="201">
        <f t="shared" ref="N269:N282" si="70">ROUND(L269*K269,2)</f>
        <v>0</v>
      </c>
      <c r="O269" s="201"/>
      <c r="P269" s="201"/>
      <c r="Q269" s="201"/>
      <c r="R269" s="137"/>
      <c r="T269" s="138" t="s">
        <v>5</v>
      </c>
      <c r="U269" s="40" t="s">
        <v>44</v>
      </c>
      <c r="V269" s="139">
        <v>2.4E-2</v>
      </c>
      <c r="W269" s="139">
        <f t="shared" ref="W269:W282" si="71">V269*K269</f>
        <v>9.2210400000000003</v>
      </c>
      <c r="X269" s="139">
        <v>0</v>
      </c>
      <c r="Y269" s="139">
        <f t="shared" ref="Y269:Y282" si="72">X269*K269</f>
        <v>0</v>
      </c>
      <c r="Z269" s="139">
        <v>0</v>
      </c>
      <c r="AA269" s="140">
        <f t="shared" ref="AA269:AA282" si="73">Z269*K269</f>
        <v>0</v>
      </c>
      <c r="AR269" s="17" t="s">
        <v>208</v>
      </c>
      <c r="AT269" s="17" t="s">
        <v>146</v>
      </c>
      <c r="AU269" s="17" t="s">
        <v>94</v>
      </c>
      <c r="AY269" s="17" t="s">
        <v>145</v>
      </c>
      <c r="BE269" s="141">
        <f t="shared" ref="BE269:BE282" si="74">IF(U269="základní",N269,0)</f>
        <v>0</v>
      </c>
      <c r="BF269" s="141">
        <f t="shared" ref="BF269:BF282" si="75">IF(U269="snížená",N269,0)</f>
        <v>0</v>
      </c>
      <c r="BG269" s="141">
        <f t="shared" ref="BG269:BG282" si="76">IF(U269="zákl. přenesená",N269,0)</f>
        <v>0</v>
      </c>
      <c r="BH269" s="141">
        <f t="shared" ref="BH269:BH282" si="77">IF(U269="sníž. přenesená",N269,0)</f>
        <v>0</v>
      </c>
      <c r="BI269" s="141">
        <f t="shared" ref="BI269:BI282" si="78">IF(U269="nulová",N269,0)</f>
        <v>0</v>
      </c>
      <c r="BJ269" s="17" t="s">
        <v>22</v>
      </c>
      <c r="BK269" s="141">
        <f t="shared" ref="BK269:BK282" si="79">ROUND(L269*K269,2)</f>
        <v>0</v>
      </c>
      <c r="BL269" s="17" t="s">
        <v>208</v>
      </c>
      <c r="BM269" s="17" t="s">
        <v>622</v>
      </c>
    </row>
    <row r="270" spans="2:65" s="1" customFormat="1" ht="22.5" customHeight="1">
      <c r="B270" s="132"/>
      <c r="C270" s="142" t="s">
        <v>623</v>
      </c>
      <c r="D270" s="142" t="s">
        <v>209</v>
      </c>
      <c r="E270" s="143" t="s">
        <v>624</v>
      </c>
      <c r="F270" s="202" t="s">
        <v>1074</v>
      </c>
      <c r="G270" s="202"/>
      <c r="H270" s="202"/>
      <c r="I270" s="202"/>
      <c r="J270" s="144" t="s">
        <v>198</v>
      </c>
      <c r="K270" s="145">
        <v>0.115</v>
      </c>
      <c r="L270" s="203">
        <v>0</v>
      </c>
      <c r="M270" s="203"/>
      <c r="N270" s="203">
        <f t="shared" si="70"/>
        <v>0</v>
      </c>
      <c r="O270" s="201"/>
      <c r="P270" s="201"/>
      <c r="Q270" s="201"/>
      <c r="R270" s="137"/>
      <c r="T270" s="138" t="s">
        <v>5</v>
      </c>
      <c r="U270" s="40" t="s">
        <v>44</v>
      </c>
      <c r="V270" s="139">
        <v>0</v>
      </c>
      <c r="W270" s="139">
        <f t="shared" si="71"/>
        <v>0</v>
      </c>
      <c r="X270" s="139">
        <v>1</v>
      </c>
      <c r="Y270" s="139">
        <f t="shared" si="72"/>
        <v>0.115</v>
      </c>
      <c r="Z270" s="139">
        <v>0</v>
      </c>
      <c r="AA270" s="140">
        <f t="shared" si="73"/>
        <v>0</v>
      </c>
      <c r="AR270" s="17" t="s">
        <v>271</v>
      </c>
      <c r="AT270" s="17" t="s">
        <v>209</v>
      </c>
      <c r="AU270" s="17" t="s">
        <v>94</v>
      </c>
      <c r="AY270" s="17" t="s">
        <v>145</v>
      </c>
      <c r="BE270" s="141">
        <f t="shared" si="74"/>
        <v>0</v>
      </c>
      <c r="BF270" s="141">
        <f t="shared" si="75"/>
        <v>0</v>
      </c>
      <c r="BG270" s="141">
        <f t="shared" si="76"/>
        <v>0</v>
      </c>
      <c r="BH270" s="141">
        <f t="shared" si="77"/>
        <v>0</v>
      </c>
      <c r="BI270" s="141">
        <f t="shared" si="78"/>
        <v>0</v>
      </c>
      <c r="BJ270" s="17" t="s">
        <v>22</v>
      </c>
      <c r="BK270" s="141">
        <f t="shared" si="79"/>
        <v>0</v>
      </c>
      <c r="BL270" s="17" t="s">
        <v>208</v>
      </c>
      <c r="BM270" s="17" t="s">
        <v>625</v>
      </c>
    </row>
    <row r="271" spans="2:65" s="1" customFormat="1" ht="22.5" customHeight="1">
      <c r="B271" s="132"/>
      <c r="C271" s="142" t="s">
        <v>626</v>
      </c>
      <c r="D271" s="142" t="s">
        <v>209</v>
      </c>
      <c r="E271" s="143" t="s">
        <v>627</v>
      </c>
      <c r="F271" s="202" t="s">
        <v>1075</v>
      </c>
      <c r="G271" s="202"/>
      <c r="H271" s="202"/>
      <c r="I271" s="202"/>
      <c r="J271" s="144" t="s">
        <v>198</v>
      </c>
      <c r="K271" s="145">
        <v>0.28000000000000003</v>
      </c>
      <c r="L271" s="203">
        <v>0</v>
      </c>
      <c r="M271" s="203"/>
      <c r="N271" s="203">
        <f t="shared" si="70"/>
        <v>0</v>
      </c>
      <c r="O271" s="201"/>
      <c r="P271" s="201"/>
      <c r="Q271" s="201"/>
      <c r="R271" s="137"/>
      <c r="T271" s="138" t="s">
        <v>5</v>
      </c>
      <c r="U271" s="40" t="s">
        <v>44</v>
      </c>
      <c r="V271" s="139">
        <v>0</v>
      </c>
      <c r="W271" s="139">
        <f t="shared" si="71"/>
        <v>0</v>
      </c>
      <c r="X271" s="139">
        <v>1</v>
      </c>
      <c r="Y271" s="139">
        <f t="shared" si="72"/>
        <v>0.28000000000000003</v>
      </c>
      <c r="Z271" s="139">
        <v>0</v>
      </c>
      <c r="AA271" s="140">
        <f t="shared" si="73"/>
        <v>0</v>
      </c>
      <c r="AR271" s="17" t="s">
        <v>271</v>
      </c>
      <c r="AT271" s="17" t="s">
        <v>209</v>
      </c>
      <c r="AU271" s="17" t="s">
        <v>94</v>
      </c>
      <c r="AY271" s="17" t="s">
        <v>145</v>
      </c>
      <c r="BE271" s="141">
        <f t="shared" si="74"/>
        <v>0</v>
      </c>
      <c r="BF271" s="141">
        <f t="shared" si="75"/>
        <v>0</v>
      </c>
      <c r="BG271" s="141">
        <f t="shared" si="76"/>
        <v>0</v>
      </c>
      <c r="BH271" s="141">
        <f t="shared" si="77"/>
        <v>0</v>
      </c>
      <c r="BI271" s="141">
        <f t="shared" si="78"/>
        <v>0</v>
      </c>
      <c r="BJ271" s="17" t="s">
        <v>22</v>
      </c>
      <c r="BK271" s="141">
        <f t="shared" si="79"/>
        <v>0</v>
      </c>
      <c r="BL271" s="17" t="s">
        <v>208</v>
      </c>
      <c r="BM271" s="17" t="s">
        <v>628</v>
      </c>
    </row>
    <row r="272" spans="2:65" s="1" customFormat="1" ht="31.5" customHeight="1">
      <c r="B272" s="132"/>
      <c r="C272" s="133" t="s">
        <v>629</v>
      </c>
      <c r="D272" s="133" t="s">
        <v>146</v>
      </c>
      <c r="E272" s="134" t="s">
        <v>630</v>
      </c>
      <c r="F272" s="200" t="s">
        <v>631</v>
      </c>
      <c r="G272" s="200"/>
      <c r="H272" s="200"/>
      <c r="I272" s="200"/>
      <c r="J272" s="135" t="s">
        <v>203</v>
      </c>
      <c r="K272" s="136">
        <v>93.447999999999993</v>
      </c>
      <c r="L272" s="201">
        <v>0</v>
      </c>
      <c r="M272" s="201"/>
      <c r="N272" s="201">
        <f t="shared" si="70"/>
        <v>0</v>
      </c>
      <c r="O272" s="201"/>
      <c r="P272" s="201"/>
      <c r="Q272" s="201"/>
      <c r="R272" s="137"/>
      <c r="T272" s="138" t="s">
        <v>5</v>
      </c>
      <c r="U272" s="40" t="s">
        <v>44</v>
      </c>
      <c r="V272" s="139">
        <v>2.4E-2</v>
      </c>
      <c r="W272" s="139">
        <f t="shared" si="71"/>
        <v>2.2427519999999999</v>
      </c>
      <c r="X272" s="139">
        <v>0</v>
      </c>
      <c r="Y272" s="139">
        <f t="shared" si="72"/>
        <v>0</v>
      </c>
      <c r="Z272" s="139">
        <v>0</v>
      </c>
      <c r="AA272" s="140">
        <f t="shared" si="73"/>
        <v>0</v>
      </c>
      <c r="AR272" s="17" t="s">
        <v>208</v>
      </c>
      <c r="AT272" s="17" t="s">
        <v>146</v>
      </c>
      <c r="AU272" s="17" t="s">
        <v>94</v>
      </c>
      <c r="AY272" s="17" t="s">
        <v>145</v>
      </c>
      <c r="BE272" s="141">
        <f t="shared" si="74"/>
        <v>0</v>
      </c>
      <c r="BF272" s="141">
        <f t="shared" si="75"/>
        <v>0</v>
      </c>
      <c r="BG272" s="141">
        <f t="shared" si="76"/>
        <v>0</v>
      </c>
      <c r="BH272" s="141">
        <f t="shared" si="77"/>
        <v>0</v>
      </c>
      <c r="BI272" s="141">
        <f t="shared" si="78"/>
        <v>0</v>
      </c>
      <c r="BJ272" s="17" t="s">
        <v>22</v>
      </c>
      <c r="BK272" s="141">
        <f t="shared" si="79"/>
        <v>0</v>
      </c>
      <c r="BL272" s="17" t="s">
        <v>208</v>
      </c>
      <c r="BM272" s="17" t="s">
        <v>632</v>
      </c>
    </row>
    <row r="273" spans="2:65" s="1" customFormat="1" ht="31.5" customHeight="1">
      <c r="B273" s="132"/>
      <c r="C273" s="133" t="s">
        <v>633</v>
      </c>
      <c r="D273" s="133" t="s">
        <v>146</v>
      </c>
      <c r="E273" s="134" t="s">
        <v>634</v>
      </c>
      <c r="F273" s="200" t="s">
        <v>635</v>
      </c>
      <c r="G273" s="200"/>
      <c r="H273" s="200"/>
      <c r="I273" s="200"/>
      <c r="J273" s="135" t="s">
        <v>203</v>
      </c>
      <c r="K273" s="136">
        <v>384.21</v>
      </c>
      <c r="L273" s="203">
        <v>0</v>
      </c>
      <c r="M273" s="203"/>
      <c r="N273" s="201">
        <f t="shared" si="70"/>
        <v>0</v>
      </c>
      <c r="O273" s="201"/>
      <c r="P273" s="201"/>
      <c r="Q273" s="201"/>
      <c r="R273" s="137"/>
      <c r="T273" s="138" t="s">
        <v>5</v>
      </c>
      <c r="U273" s="40" t="s">
        <v>44</v>
      </c>
      <c r="V273" s="139">
        <v>0.17299999999999999</v>
      </c>
      <c r="W273" s="139">
        <f t="shared" si="71"/>
        <v>66.468329999999995</v>
      </c>
      <c r="X273" s="139">
        <v>3.6000000000000002E-4</v>
      </c>
      <c r="Y273" s="139">
        <f t="shared" si="72"/>
        <v>0.13831560000000001</v>
      </c>
      <c r="Z273" s="139">
        <v>0</v>
      </c>
      <c r="AA273" s="140">
        <f t="shared" si="73"/>
        <v>0</v>
      </c>
      <c r="AR273" s="17" t="s">
        <v>208</v>
      </c>
      <c r="AT273" s="17" t="s">
        <v>146</v>
      </c>
      <c r="AU273" s="17" t="s">
        <v>94</v>
      </c>
      <c r="AY273" s="17" t="s">
        <v>145</v>
      </c>
      <c r="BE273" s="141">
        <f t="shared" si="74"/>
        <v>0</v>
      </c>
      <c r="BF273" s="141">
        <f t="shared" si="75"/>
        <v>0</v>
      </c>
      <c r="BG273" s="141">
        <f t="shared" si="76"/>
        <v>0</v>
      </c>
      <c r="BH273" s="141">
        <f t="shared" si="77"/>
        <v>0</v>
      </c>
      <c r="BI273" s="141">
        <f t="shared" si="78"/>
        <v>0</v>
      </c>
      <c r="BJ273" s="17" t="s">
        <v>22</v>
      </c>
      <c r="BK273" s="141">
        <f t="shared" si="79"/>
        <v>0</v>
      </c>
      <c r="BL273" s="17" t="s">
        <v>208</v>
      </c>
      <c r="BM273" s="17" t="s">
        <v>636</v>
      </c>
    </row>
    <row r="274" spans="2:65" s="1" customFormat="1" ht="22.5" customHeight="1">
      <c r="B274" s="132"/>
      <c r="C274" s="142" t="s">
        <v>637</v>
      </c>
      <c r="D274" s="142" t="s">
        <v>209</v>
      </c>
      <c r="E274" s="143" t="s">
        <v>638</v>
      </c>
      <c r="F274" s="202" t="s">
        <v>639</v>
      </c>
      <c r="G274" s="202"/>
      <c r="H274" s="202"/>
      <c r="I274" s="202"/>
      <c r="J274" s="144" t="s">
        <v>203</v>
      </c>
      <c r="K274" s="145">
        <v>441.84199999999998</v>
      </c>
      <c r="L274" s="203">
        <v>0</v>
      </c>
      <c r="M274" s="203"/>
      <c r="N274" s="203">
        <f t="shared" si="70"/>
        <v>0</v>
      </c>
      <c r="O274" s="201"/>
      <c r="P274" s="201"/>
      <c r="Q274" s="201"/>
      <c r="R274" s="137"/>
      <c r="T274" s="138" t="s">
        <v>5</v>
      </c>
      <c r="U274" s="40" t="s">
        <v>44</v>
      </c>
      <c r="V274" s="139">
        <v>0</v>
      </c>
      <c r="W274" s="139">
        <f t="shared" si="71"/>
        <v>0</v>
      </c>
      <c r="X274" s="139">
        <v>3.8800000000000002E-3</v>
      </c>
      <c r="Y274" s="139">
        <f t="shared" si="72"/>
        <v>1.7143469600000001</v>
      </c>
      <c r="Z274" s="139">
        <v>0</v>
      </c>
      <c r="AA274" s="140">
        <f t="shared" si="73"/>
        <v>0</v>
      </c>
      <c r="AR274" s="17" t="s">
        <v>271</v>
      </c>
      <c r="AT274" s="17" t="s">
        <v>209</v>
      </c>
      <c r="AU274" s="17" t="s">
        <v>94</v>
      </c>
      <c r="AY274" s="17" t="s">
        <v>145</v>
      </c>
      <c r="BE274" s="141">
        <f t="shared" si="74"/>
        <v>0</v>
      </c>
      <c r="BF274" s="141">
        <f t="shared" si="75"/>
        <v>0</v>
      </c>
      <c r="BG274" s="141">
        <f t="shared" si="76"/>
        <v>0</v>
      </c>
      <c r="BH274" s="141">
        <f t="shared" si="77"/>
        <v>0</v>
      </c>
      <c r="BI274" s="141">
        <f t="shared" si="78"/>
        <v>0</v>
      </c>
      <c r="BJ274" s="17" t="s">
        <v>22</v>
      </c>
      <c r="BK274" s="141">
        <f t="shared" si="79"/>
        <v>0</v>
      </c>
      <c r="BL274" s="17" t="s">
        <v>208</v>
      </c>
      <c r="BM274" s="17" t="s">
        <v>640</v>
      </c>
    </row>
    <row r="275" spans="2:65" s="1" customFormat="1" ht="22.5" customHeight="1">
      <c r="B275" s="132"/>
      <c r="C275" s="142" t="s">
        <v>641</v>
      </c>
      <c r="D275" s="142" t="s">
        <v>209</v>
      </c>
      <c r="E275" s="143" t="s">
        <v>642</v>
      </c>
      <c r="F275" s="202" t="s">
        <v>643</v>
      </c>
      <c r="G275" s="202"/>
      <c r="H275" s="202"/>
      <c r="I275" s="202"/>
      <c r="J275" s="144" t="s">
        <v>203</v>
      </c>
      <c r="K275" s="145">
        <v>101.514</v>
      </c>
      <c r="L275" s="201">
        <v>0</v>
      </c>
      <c r="M275" s="201"/>
      <c r="N275" s="203">
        <f t="shared" si="70"/>
        <v>0</v>
      </c>
      <c r="O275" s="201"/>
      <c r="P275" s="201"/>
      <c r="Q275" s="201"/>
      <c r="R275" s="137"/>
      <c r="T275" s="138" t="s">
        <v>5</v>
      </c>
      <c r="U275" s="40" t="s">
        <v>44</v>
      </c>
      <c r="V275" s="139">
        <v>0</v>
      </c>
      <c r="W275" s="139">
        <f t="shared" si="71"/>
        <v>0</v>
      </c>
      <c r="X275" s="139">
        <v>3.8800000000000002E-3</v>
      </c>
      <c r="Y275" s="139">
        <f t="shared" si="72"/>
        <v>0.39387432</v>
      </c>
      <c r="Z275" s="139">
        <v>0</v>
      </c>
      <c r="AA275" s="140">
        <f t="shared" si="73"/>
        <v>0</v>
      </c>
      <c r="AR275" s="17" t="s">
        <v>271</v>
      </c>
      <c r="AT275" s="17" t="s">
        <v>209</v>
      </c>
      <c r="AU275" s="17" t="s">
        <v>94</v>
      </c>
      <c r="AY275" s="17" t="s">
        <v>145</v>
      </c>
      <c r="BE275" s="141">
        <f t="shared" si="74"/>
        <v>0</v>
      </c>
      <c r="BF275" s="141">
        <f t="shared" si="75"/>
        <v>0</v>
      </c>
      <c r="BG275" s="141">
        <f t="shared" si="76"/>
        <v>0</v>
      </c>
      <c r="BH275" s="141">
        <f t="shared" si="77"/>
        <v>0</v>
      </c>
      <c r="BI275" s="141">
        <f t="shared" si="78"/>
        <v>0</v>
      </c>
      <c r="BJ275" s="17" t="s">
        <v>22</v>
      </c>
      <c r="BK275" s="141">
        <f t="shared" si="79"/>
        <v>0</v>
      </c>
      <c r="BL275" s="17" t="s">
        <v>208</v>
      </c>
      <c r="BM275" s="17" t="s">
        <v>644</v>
      </c>
    </row>
    <row r="276" spans="2:65" s="1" customFormat="1" ht="31.5" customHeight="1">
      <c r="B276" s="132"/>
      <c r="C276" s="133" t="s">
        <v>645</v>
      </c>
      <c r="D276" s="133" t="s">
        <v>146</v>
      </c>
      <c r="E276" s="134" t="s">
        <v>646</v>
      </c>
      <c r="F276" s="200" t="s">
        <v>647</v>
      </c>
      <c r="G276" s="200"/>
      <c r="H276" s="200"/>
      <c r="I276" s="200"/>
      <c r="J276" s="135" t="s">
        <v>203</v>
      </c>
      <c r="K276" s="136">
        <v>88.272999999999996</v>
      </c>
      <c r="L276" s="203">
        <v>0</v>
      </c>
      <c r="M276" s="203"/>
      <c r="N276" s="201">
        <f t="shared" si="70"/>
        <v>0</v>
      </c>
      <c r="O276" s="201"/>
      <c r="P276" s="201"/>
      <c r="Q276" s="201"/>
      <c r="R276" s="137"/>
      <c r="T276" s="138" t="s">
        <v>5</v>
      </c>
      <c r="U276" s="40" t="s">
        <v>44</v>
      </c>
      <c r="V276" s="139">
        <v>0.17299999999999999</v>
      </c>
      <c r="W276" s="139">
        <f t="shared" si="71"/>
        <v>15.271228999999998</v>
      </c>
      <c r="X276" s="139">
        <v>3.6000000000000002E-4</v>
      </c>
      <c r="Y276" s="139">
        <f t="shared" si="72"/>
        <v>3.1778279999999999E-2</v>
      </c>
      <c r="Z276" s="139">
        <v>0</v>
      </c>
      <c r="AA276" s="140">
        <f t="shared" si="73"/>
        <v>0</v>
      </c>
      <c r="AR276" s="17" t="s">
        <v>208</v>
      </c>
      <c r="AT276" s="17" t="s">
        <v>146</v>
      </c>
      <c r="AU276" s="17" t="s">
        <v>94</v>
      </c>
      <c r="AY276" s="17" t="s">
        <v>145</v>
      </c>
      <c r="BE276" s="141">
        <f t="shared" si="74"/>
        <v>0</v>
      </c>
      <c r="BF276" s="141">
        <f t="shared" si="75"/>
        <v>0</v>
      </c>
      <c r="BG276" s="141">
        <f t="shared" si="76"/>
        <v>0</v>
      </c>
      <c r="BH276" s="141">
        <f t="shared" si="77"/>
        <v>0</v>
      </c>
      <c r="BI276" s="141">
        <f t="shared" si="78"/>
        <v>0</v>
      </c>
      <c r="BJ276" s="17" t="s">
        <v>22</v>
      </c>
      <c r="BK276" s="141">
        <f t="shared" si="79"/>
        <v>0</v>
      </c>
      <c r="BL276" s="17" t="s">
        <v>208</v>
      </c>
      <c r="BM276" s="17" t="s">
        <v>648</v>
      </c>
    </row>
    <row r="277" spans="2:65" s="1" customFormat="1" ht="44.25" customHeight="1">
      <c r="B277" s="132"/>
      <c r="C277" s="133" t="s">
        <v>649</v>
      </c>
      <c r="D277" s="133" t="s">
        <v>146</v>
      </c>
      <c r="E277" s="134" t="s">
        <v>650</v>
      </c>
      <c r="F277" s="200" t="s">
        <v>651</v>
      </c>
      <c r="G277" s="200"/>
      <c r="H277" s="200"/>
      <c r="I277" s="200"/>
      <c r="J277" s="135" t="s">
        <v>203</v>
      </c>
      <c r="K277" s="136">
        <v>409.91699999999997</v>
      </c>
      <c r="L277" s="203">
        <v>0</v>
      </c>
      <c r="M277" s="203"/>
      <c r="N277" s="201">
        <f t="shared" si="70"/>
        <v>0</v>
      </c>
      <c r="O277" s="201"/>
      <c r="P277" s="201"/>
      <c r="Q277" s="201"/>
      <c r="R277" s="137"/>
      <c r="T277" s="138" t="s">
        <v>5</v>
      </c>
      <c r="U277" s="40" t="s">
        <v>44</v>
      </c>
      <c r="V277" s="139">
        <v>4.5999999999999999E-2</v>
      </c>
      <c r="W277" s="139">
        <f t="shared" si="71"/>
        <v>18.856181999999997</v>
      </c>
      <c r="X277" s="139">
        <v>0</v>
      </c>
      <c r="Y277" s="139">
        <f t="shared" si="72"/>
        <v>0</v>
      </c>
      <c r="Z277" s="139">
        <v>6.0000000000000001E-3</v>
      </c>
      <c r="AA277" s="140">
        <f t="shared" si="73"/>
        <v>2.4595020000000001</v>
      </c>
      <c r="AR277" s="17" t="s">
        <v>208</v>
      </c>
      <c r="AT277" s="17" t="s">
        <v>146</v>
      </c>
      <c r="AU277" s="17" t="s">
        <v>94</v>
      </c>
      <c r="AY277" s="17" t="s">
        <v>145</v>
      </c>
      <c r="BE277" s="141">
        <f t="shared" si="74"/>
        <v>0</v>
      </c>
      <c r="BF277" s="141">
        <f t="shared" si="75"/>
        <v>0</v>
      </c>
      <c r="BG277" s="141">
        <f t="shared" si="76"/>
        <v>0</v>
      </c>
      <c r="BH277" s="141">
        <f t="shared" si="77"/>
        <v>0</v>
      </c>
      <c r="BI277" s="141">
        <f t="shared" si="78"/>
        <v>0</v>
      </c>
      <c r="BJ277" s="17" t="s">
        <v>22</v>
      </c>
      <c r="BK277" s="141">
        <f t="shared" si="79"/>
        <v>0</v>
      </c>
      <c r="BL277" s="17" t="s">
        <v>208</v>
      </c>
      <c r="BM277" s="17" t="s">
        <v>652</v>
      </c>
    </row>
    <row r="278" spans="2:65" s="1" customFormat="1" ht="44.25" customHeight="1">
      <c r="B278" s="132"/>
      <c r="C278" s="133" t="s">
        <v>653</v>
      </c>
      <c r="D278" s="133" t="s">
        <v>146</v>
      </c>
      <c r="E278" s="134" t="s">
        <v>654</v>
      </c>
      <c r="F278" s="200" t="s">
        <v>655</v>
      </c>
      <c r="G278" s="200"/>
      <c r="H278" s="200"/>
      <c r="I278" s="200"/>
      <c r="J278" s="135" t="s">
        <v>203</v>
      </c>
      <c r="K278" s="136">
        <v>96.113</v>
      </c>
      <c r="L278" s="201">
        <v>0</v>
      </c>
      <c r="M278" s="201"/>
      <c r="N278" s="201">
        <f t="shared" si="70"/>
        <v>0</v>
      </c>
      <c r="O278" s="201"/>
      <c r="P278" s="201"/>
      <c r="Q278" s="201"/>
      <c r="R278" s="137"/>
      <c r="T278" s="138" t="s">
        <v>5</v>
      </c>
      <c r="U278" s="40" t="s">
        <v>44</v>
      </c>
      <c r="V278" s="139">
        <v>4.5999999999999999E-2</v>
      </c>
      <c r="W278" s="139">
        <f t="shared" si="71"/>
        <v>4.4211979999999995</v>
      </c>
      <c r="X278" s="139">
        <v>0</v>
      </c>
      <c r="Y278" s="139">
        <f t="shared" si="72"/>
        <v>0</v>
      </c>
      <c r="Z278" s="139">
        <v>6.0000000000000001E-3</v>
      </c>
      <c r="AA278" s="140">
        <f t="shared" si="73"/>
        <v>0.57667800000000002</v>
      </c>
      <c r="AR278" s="17" t="s">
        <v>208</v>
      </c>
      <c r="AT278" s="17" t="s">
        <v>146</v>
      </c>
      <c r="AU278" s="17" t="s">
        <v>94</v>
      </c>
      <c r="AY278" s="17" t="s">
        <v>145</v>
      </c>
      <c r="BE278" s="141">
        <f t="shared" si="74"/>
        <v>0</v>
      </c>
      <c r="BF278" s="141">
        <f t="shared" si="75"/>
        <v>0</v>
      </c>
      <c r="BG278" s="141">
        <f t="shared" si="76"/>
        <v>0</v>
      </c>
      <c r="BH278" s="141">
        <f t="shared" si="77"/>
        <v>0</v>
      </c>
      <c r="BI278" s="141">
        <f t="shared" si="78"/>
        <v>0</v>
      </c>
      <c r="BJ278" s="17" t="s">
        <v>22</v>
      </c>
      <c r="BK278" s="141">
        <f t="shared" si="79"/>
        <v>0</v>
      </c>
      <c r="BL278" s="17" t="s">
        <v>208</v>
      </c>
      <c r="BM278" s="17" t="s">
        <v>656</v>
      </c>
    </row>
    <row r="279" spans="2:65" s="1" customFormat="1" ht="57" customHeight="1">
      <c r="B279" s="132"/>
      <c r="C279" s="133" t="s">
        <v>657</v>
      </c>
      <c r="D279" s="133" t="s">
        <v>146</v>
      </c>
      <c r="E279" s="134" t="s">
        <v>658</v>
      </c>
      <c r="F279" s="200" t="s">
        <v>659</v>
      </c>
      <c r="G279" s="200"/>
      <c r="H279" s="200"/>
      <c r="I279" s="200"/>
      <c r="J279" s="135" t="s">
        <v>203</v>
      </c>
      <c r="K279" s="136">
        <v>38.433</v>
      </c>
      <c r="L279" s="203">
        <v>0</v>
      </c>
      <c r="M279" s="203"/>
      <c r="N279" s="201">
        <f t="shared" si="70"/>
        <v>0</v>
      </c>
      <c r="O279" s="201"/>
      <c r="P279" s="201"/>
      <c r="Q279" s="201"/>
      <c r="R279" s="137"/>
      <c r="T279" s="138" t="s">
        <v>5</v>
      </c>
      <c r="U279" s="40" t="s">
        <v>44</v>
      </c>
      <c r="V279" s="139">
        <v>4.5999999999999999E-2</v>
      </c>
      <c r="W279" s="139">
        <f t="shared" si="71"/>
        <v>1.7679179999999999</v>
      </c>
      <c r="X279" s="139">
        <v>0.9</v>
      </c>
      <c r="Y279" s="139">
        <f t="shared" si="72"/>
        <v>34.589700000000001</v>
      </c>
      <c r="Z279" s="139">
        <v>6.0000000000000001E-3</v>
      </c>
      <c r="AA279" s="140">
        <f t="shared" si="73"/>
        <v>0.230598</v>
      </c>
      <c r="AR279" s="17" t="s">
        <v>208</v>
      </c>
      <c r="AT279" s="17" t="s">
        <v>146</v>
      </c>
      <c r="AU279" s="17" t="s">
        <v>94</v>
      </c>
      <c r="AY279" s="17" t="s">
        <v>145</v>
      </c>
      <c r="BE279" s="141">
        <f t="shared" si="74"/>
        <v>0</v>
      </c>
      <c r="BF279" s="141">
        <f t="shared" si="75"/>
        <v>0</v>
      </c>
      <c r="BG279" s="141">
        <f t="shared" si="76"/>
        <v>0</v>
      </c>
      <c r="BH279" s="141">
        <f t="shared" si="77"/>
        <v>0</v>
      </c>
      <c r="BI279" s="141">
        <f t="shared" si="78"/>
        <v>0</v>
      </c>
      <c r="BJ279" s="17" t="s">
        <v>22</v>
      </c>
      <c r="BK279" s="141">
        <f t="shared" si="79"/>
        <v>0</v>
      </c>
      <c r="BL279" s="17" t="s">
        <v>208</v>
      </c>
      <c r="BM279" s="17" t="s">
        <v>660</v>
      </c>
    </row>
    <row r="280" spans="2:65" s="1" customFormat="1" ht="22.5" customHeight="1">
      <c r="B280" s="132"/>
      <c r="C280" s="133" t="s">
        <v>661</v>
      </c>
      <c r="D280" s="133" t="s">
        <v>146</v>
      </c>
      <c r="E280" s="134" t="s">
        <v>662</v>
      </c>
      <c r="F280" s="200" t="s">
        <v>663</v>
      </c>
      <c r="G280" s="200"/>
      <c r="H280" s="200"/>
      <c r="I280" s="200"/>
      <c r="J280" s="135" t="s">
        <v>203</v>
      </c>
      <c r="K280" s="136">
        <v>7.1390000000000002</v>
      </c>
      <c r="L280" s="203">
        <v>0</v>
      </c>
      <c r="M280" s="203"/>
      <c r="N280" s="201">
        <f t="shared" si="70"/>
        <v>0</v>
      </c>
      <c r="O280" s="201"/>
      <c r="P280" s="201"/>
      <c r="Q280" s="201"/>
      <c r="R280" s="137"/>
      <c r="T280" s="138" t="s">
        <v>5</v>
      </c>
      <c r="U280" s="40" t="s">
        <v>44</v>
      </c>
      <c r="V280" s="139">
        <v>4.5999999999999999E-2</v>
      </c>
      <c r="W280" s="139">
        <f t="shared" si="71"/>
        <v>0.32839400000000002</v>
      </c>
      <c r="X280" s="139">
        <v>0.9</v>
      </c>
      <c r="Y280" s="139">
        <f t="shared" si="72"/>
        <v>6.4251000000000005</v>
      </c>
      <c r="Z280" s="139">
        <v>6.0000000000000001E-3</v>
      </c>
      <c r="AA280" s="140">
        <f t="shared" si="73"/>
        <v>4.2834000000000004E-2</v>
      </c>
      <c r="AR280" s="17" t="s">
        <v>208</v>
      </c>
      <c r="AT280" s="17" t="s">
        <v>146</v>
      </c>
      <c r="AU280" s="17" t="s">
        <v>94</v>
      </c>
      <c r="AY280" s="17" t="s">
        <v>145</v>
      </c>
      <c r="BE280" s="141">
        <f t="shared" si="74"/>
        <v>0</v>
      </c>
      <c r="BF280" s="141">
        <f t="shared" si="75"/>
        <v>0</v>
      </c>
      <c r="BG280" s="141">
        <f t="shared" si="76"/>
        <v>0</v>
      </c>
      <c r="BH280" s="141">
        <f t="shared" si="77"/>
        <v>0</v>
      </c>
      <c r="BI280" s="141">
        <f t="shared" si="78"/>
        <v>0</v>
      </c>
      <c r="BJ280" s="17" t="s">
        <v>22</v>
      </c>
      <c r="BK280" s="141">
        <f t="shared" si="79"/>
        <v>0</v>
      </c>
      <c r="BL280" s="17" t="s">
        <v>208</v>
      </c>
      <c r="BM280" s="17" t="s">
        <v>664</v>
      </c>
    </row>
    <row r="281" spans="2:65" s="1" customFormat="1" ht="31.5" customHeight="1">
      <c r="B281" s="132"/>
      <c r="C281" s="133" t="s">
        <v>665</v>
      </c>
      <c r="D281" s="133" t="s">
        <v>146</v>
      </c>
      <c r="E281" s="134" t="s">
        <v>666</v>
      </c>
      <c r="F281" s="200" t="s">
        <v>667</v>
      </c>
      <c r="G281" s="200"/>
      <c r="H281" s="200"/>
      <c r="I281" s="200"/>
      <c r="J281" s="135" t="s">
        <v>203</v>
      </c>
      <c r="K281" s="136">
        <v>85.715000000000003</v>
      </c>
      <c r="L281" s="201">
        <v>0</v>
      </c>
      <c r="M281" s="201"/>
      <c r="N281" s="201">
        <f t="shared" si="70"/>
        <v>0</v>
      </c>
      <c r="O281" s="201"/>
      <c r="P281" s="201"/>
      <c r="Q281" s="201"/>
      <c r="R281" s="137"/>
      <c r="T281" s="138" t="s">
        <v>5</v>
      </c>
      <c r="U281" s="40" t="s">
        <v>44</v>
      </c>
      <c r="V281" s="139">
        <v>4.5999999999999999E-2</v>
      </c>
      <c r="W281" s="139">
        <f t="shared" si="71"/>
        <v>3.9428900000000002</v>
      </c>
      <c r="X281" s="139">
        <v>1.1000000000000001</v>
      </c>
      <c r="Y281" s="139">
        <f t="shared" si="72"/>
        <v>94.286500000000018</v>
      </c>
      <c r="Z281" s="139">
        <v>6.0000000000000001E-3</v>
      </c>
      <c r="AA281" s="140">
        <f t="shared" si="73"/>
        <v>0.51429000000000002</v>
      </c>
      <c r="AR281" s="17" t="s">
        <v>208</v>
      </c>
      <c r="AT281" s="17" t="s">
        <v>146</v>
      </c>
      <c r="AU281" s="17" t="s">
        <v>94</v>
      </c>
      <c r="AY281" s="17" t="s">
        <v>145</v>
      </c>
      <c r="BE281" s="141">
        <f t="shared" si="74"/>
        <v>0</v>
      </c>
      <c r="BF281" s="141">
        <f t="shared" si="75"/>
        <v>0</v>
      </c>
      <c r="BG281" s="141">
        <f t="shared" si="76"/>
        <v>0</v>
      </c>
      <c r="BH281" s="141">
        <f t="shared" si="77"/>
        <v>0</v>
      </c>
      <c r="BI281" s="141">
        <f t="shared" si="78"/>
        <v>0</v>
      </c>
      <c r="BJ281" s="17" t="s">
        <v>22</v>
      </c>
      <c r="BK281" s="141">
        <f t="shared" si="79"/>
        <v>0</v>
      </c>
      <c r="BL281" s="17" t="s">
        <v>208</v>
      </c>
      <c r="BM281" s="17" t="s">
        <v>668</v>
      </c>
    </row>
    <row r="282" spans="2:65" s="1" customFormat="1" ht="31.5" customHeight="1">
      <c r="B282" s="132"/>
      <c r="C282" s="133" t="s">
        <v>669</v>
      </c>
      <c r="D282" s="133" t="s">
        <v>146</v>
      </c>
      <c r="E282" s="134" t="s">
        <v>670</v>
      </c>
      <c r="F282" s="200" t="s">
        <v>671</v>
      </c>
      <c r="G282" s="200"/>
      <c r="H282" s="200"/>
      <c r="I282" s="200"/>
      <c r="J282" s="135" t="s">
        <v>617</v>
      </c>
      <c r="K282" s="136">
        <v>5000.6450000000004</v>
      </c>
      <c r="L282" s="203">
        <v>0</v>
      </c>
      <c r="M282" s="203"/>
      <c r="N282" s="201">
        <f t="shared" si="70"/>
        <v>0</v>
      </c>
      <c r="O282" s="201"/>
      <c r="P282" s="201"/>
      <c r="Q282" s="201"/>
      <c r="R282" s="137"/>
      <c r="T282" s="138" t="s">
        <v>5</v>
      </c>
      <c r="U282" s="40" t="s">
        <v>44</v>
      </c>
      <c r="V282" s="139">
        <v>0</v>
      </c>
      <c r="W282" s="139">
        <f t="shared" si="71"/>
        <v>0</v>
      </c>
      <c r="X282" s="139">
        <v>0</v>
      </c>
      <c r="Y282" s="139">
        <f t="shared" si="72"/>
        <v>0</v>
      </c>
      <c r="Z282" s="139">
        <v>0</v>
      </c>
      <c r="AA282" s="140">
        <f t="shared" si="73"/>
        <v>0</v>
      </c>
      <c r="AR282" s="17" t="s">
        <v>208</v>
      </c>
      <c r="AT282" s="17" t="s">
        <v>146</v>
      </c>
      <c r="AU282" s="17" t="s">
        <v>94</v>
      </c>
      <c r="AY282" s="17" t="s">
        <v>145</v>
      </c>
      <c r="BE282" s="141">
        <f t="shared" si="74"/>
        <v>0</v>
      </c>
      <c r="BF282" s="141">
        <f t="shared" si="75"/>
        <v>0</v>
      </c>
      <c r="BG282" s="141">
        <f t="shared" si="76"/>
        <v>0</v>
      </c>
      <c r="BH282" s="141">
        <f t="shared" si="77"/>
        <v>0</v>
      </c>
      <c r="BI282" s="141">
        <f t="shared" si="78"/>
        <v>0</v>
      </c>
      <c r="BJ282" s="17" t="s">
        <v>22</v>
      </c>
      <c r="BK282" s="141">
        <f t="shared" si="79"/>
        <v>0</v>
      </c>
      <c r="BL282" s="17" t="s">
        <v>208</v>
      </c>
      <c r="BM282" s="17" t="s">
        <v>672</v>
      </c>
    </row>
    <row r="283" spans="2:65" s="9" customFormat="1" ht="29.85" customHeight="1">
      <c r="B283" s="121"/>
      <c r="C283" s="122"/>
      <c r="D283" s="131" t="s">
        <v>116</v>
      </c>
      <c r="E283" s="131"/>
      <c r="F283" s="131"/>
      <c r="G283" s="131"/>
      <c r="H283" s="131"/>
      <c r="I283" s="131"/>
      <c r="J283" s="131"/>
      <c r="K283" s="131"/>
      <c r="L283" s="131"/>
      <c r="M283" s="131"/>
      <c r="N283" s="204">
        <f>BK283</f>
        <v>0</v>
      </c>
      <c r="O283" s="205"/>
      <c r="P283" s="205"/>
      <c r="Q283" s="205"/>
      <c r="R283" s="124"/>
      <c r="T283" s="125"/>
      <c r="U283" s="122"/>
      <c r="V283" s="122"/>
      <c r="W283" s="126">
        <f>SUM(W284:W310)</f>
        <v>156.07378500000002</v>
      </c>
      <c r="X283" s="122"/>
      <c r="Y283" s="126">
        <f>SUM(Y284:Y310)</f>
        <v>5.5695947600000002</v>
      </c>
      <c r="Z283" s="122"/>
      <c r="AA283" s="127">
        <f>SUM(AA284:AA310)</f>
        <v>0</v>
      </c>
      <c r="AR283" s="128" t="s">
        <v>94</v>
      </c>
      <c r="AT283" s="129" t="s">
        <v>78</v>
      </c>
      <c r="AU283" s="129" t="s">
        <v>22</v>
      </c>
      <c r="AY283" s="128" t="s">
        <v>145</v>
      </c>
      <c r="BK283" s="130">
        <f>SUM(BK284:BK310)</f>
        <v>0</v>
      </c>
    </row>
    <row r="284" spans="2:65" s="1" customFormat="1" ht="44.25" customHeight="1">
      <c r="B284" s="132"/>
      <c r="C284" s="133" t="s">
        <v>673</v>
      </c>
      <c r="D284" s="133" t="s">
        <v>146</v>
      </c>
      <c r="E284" s="134" t="s">
        <v>674</v>
      </c>
      <c r="F284" s="200" t="s">
        <v>675</v>
      </c>
      <c r="G284" s="200"/>
      <c r="H284" s="200"/>
      <c r="I284" s="200"/>
      <c r="J284" s="135" t="s">
        <v>203</v>
      </c>
      <c r="K284" s="136">
        <v>317.38799999999998</v>
      </c>
      <c r="L284" s="201">
        <v>0</v>
      </c>
      <c r="M284" s="201"/>
      <c r="N284" s="201">
        <f t="shared" ref="N284:N310" si="80">ROUND(L284*K284,2)</f>
        <v>0</v>
      </c>
      <c r="O284" s="201"/>
      <c r="P284" s="201"/>
      <c r="Q284" s="201"/>
      <c r="R284" s="137"/>
      <c r="T284" s="138" t="s">
        <v>5</v>
      </c>
      <c r="U284" s="40" t="s">
        <v>44</v>
      </c>
      <c r="V284" s="139">
        <v>0.09</v>
      </c>
      <c r="W284" s="139">
        <f t="shared" ref="W284:W310" si="81">V284*K284</f>
        <v>28.564919999999997</v>
      </c>
      <c r="X284" s="139">
        <v>0</v>
      </c>
      <c r="Y284" s="139">
        <f t="shared" ref="Y284:Y310" si="82">X284*K284</f>
        <v>0</v>
      </c>
      <c r="Z284" s="139">
        <v>0</v>
      </c>
      <c r="AA284" s="140">
        <f t="shared" ref="AA284:AA310" si="83">Z284*K284</f>
        <v>0</v>
      </c>
      <c r="AR284" s="17" t="s">
        <v>208</v>
      </c>
      <c r="AT284" s="17" t="s">
        <v>146</v>
      </c>
      <c r="AU284" s="17" t="s">
        <v>94</v>
      </c>
      <c r="AY284" s="17" t="s">
        <v>145</v>
      </c>
      <c r="BE284" s="141">
        <f t="shared" ref="BE284:BE310" si="84">IF(U284="základní",N284,0)</f>
        <v>0</v>
      </c>
      <c r="BF284" s="141">
        <f t="shared" ref="BF284:BF310" si="85">IF(U284="snížená",N284,0)</f>
        <v>0</v>
      </c>
      <c r="BG284" s="141">
        <f t="shared" ref="BG284:BG310" si="86">IF(U284="zákl. přenesená",N284,0)</f>
        <v>0</v>
      </c>
      <c r="BH284" s="141">
        <f t="shared" ref="BH284:BH310" si="87">IF(U284="sníž. přenesená",N284,0)</f>
        <v>0</v>
      </c>
      <c r="BI284" s="141">
        <f t="shared" ref="BI284:BI310" si="88">IF(U284="nulová",N284,0)</f>
        <v>0</v>
      </c>
      <c r="BJ284" s="17" t="s">
        <v>22</v>
      </c>
      <c r="BK284" s="141">
        <f t="shared" ref="BK284:BK310" si="89">ROUND(L284*K284,2)</f>
        <v>0</v>
      </c>
      <c r="BL284" s="17" t="s">
        <v>208</v>
      </c>
      <c r="BM284" s="17" t="s">
        <v>676</v>
      </c>
    </row>
    <row r="285" spans="2:65" s="1" customFormat="1" ht="31.5" customHeight="1">
      <c r="B285" s="132"/>
      <c r="C285" s="133" t="s">
        <v>677</v>
      </c>
      <c r="D285" s="133" t="s">
        <v>146</v>
      </c>
      <c r="E285" s="134" t="s">
        <v>678</v>
      </c>
      <c r="F285" s="200" t="s">
        <v>679</v>
      </c>
      <c r="G285" s="200"/>
      <c r="H285" s="200"/>
      <c r="I285" s="200"/>
      <c r="J285" s="135" t="s">
        <v>203</v>
      </c>
      <c r="K285" s="136">
        <v>317.39</v>
      </c>
      <c r="L285" s="201">
        <v>0</v>
      </c>
      <c r="M285" s="201"/>
      <c r="N285" s="201">
        <f t="shared" si="80"/>
        <v>0</v>
      </c>
      <c r="O285" s="201"/>
      <c r="P285" s="201"/>
      <c r="Q285" s="201"/>
      <c r="R285" s="137"/>
      <c r="T285" s="138" t="s">
        <v>5</v>
      </c>
      <c r="U285" s="40" t="s">
        <v>44</v>
      </c>
      <c r="V285" s="139">
        <v>0.09</v>
      </c>
      <c r="W285" s="139">
        <f t="shared" si="81"/>
        <v>28.565099999999997</v>
      </c>
      <c r="X285" s="139">
        <v>0</v>
      </c>
      <c r="Y285" s="139">
        <f t="shared" si="82"/>
        <v>0</v>
      </c>
      <c r="Z285" s="139">
        <v>0</v>
      </c>
      <c r="AA285" s="140">
        <f t="shared" si="83"/>
        <v>0</v>
      </c>
      <c r="AR285" s="17" t="s">
        <v>208</v>
      </c>
      <c r="AT285" s="17" t="s">
        <v>146</v>
      </c>
      <c r="AU285" s="17" t="s">
        <v>94</v>
      </c>
      <c r="AY285" s="17" t="s">
        <v>145</v>
      </c>
      <c r="BE285" s="141">
        <f t="shared" si="84"/>
        <v>0</v>
      </c>
      <c r="BF285" s="141">
        <f t="shared" si="85"/>
        <v>0</v>
      </c>
      <c r="BG285" s="141">
        <f t="shared" si="86"/>
        <v>0</v>
      </c>
      <c r="BH285" s="141">
        <f t="shared" si="87"/>
        <v>0</v>
      </c>
      <c r="BI285" s="141">
        <f t="shared" si="88"/>
        <v>0</v>
      </c>
      <c r="BJ285" s="17" t="s">
        <v>22</v>
      </c>
      <c r="BK285" s="141">
        <f t="shared" si="89"/>
        <v>0</v>
      </c>
      <c r="BL285" s="17" t="s">
        <v>208</v>
      </c>
      <c r="BM285" s="17" t="s">
        <v>680</v>
      </c>
    </row>
    <row r="286" spans="2:65" s="1" customFormat="1" ht="31.5" customHeight="1">
      <c r="B286" s="132"/>
      <c r="C286" s="142" t="s">
        <v>681</v>
      </c>
      <c r="D286" s="142" t="s">
        <v>209</v>
      </c>
      <c r="E286" s="143" t="s">
        <v>682</v>
      </c>
      <c r="F286" s="202" t="s">
        <v>683</v>
      </c>
      <c r="G286" s="202"/>
      <c r="H286" s="202"/>
      <c r="I286" s="202"/>
      <c r="J286" s="144" t="s">
        <v>203</v>
      </c>
      <c r="K286" s="145">
        <v>323.738</v>
      </c>
      <c r="L286" s="203">
        <v>0</v>
      </c>
      <c r="M286" s="203"/>
      <c r="N286" s="203">
        <f t="shared" si="80"/>
        <v>0</v>
      </c>
      <c r="O286" s="201"/>
      <c r="P286" s="201"/>
      <c r="Q286" s="201"/>
      <c r="R286" s="137"/>
      <c r="T286" s="138" t="s">
        <v>5</v>
      </c>
      <c r="U286" s="40" t="s">
        <v>44</v>
      </c>
      <c r="V286" s="139">
        <v>0</v>
      </c>
      <c r="W286" s="139">
        <f t="shared" si="81"/>
        <v>0</v>
      </c>
      <c r="X286" s="139">
        <v>5.0000000000000001E-3</v>
      </c>
      <c r="Y286" s="139">
        <f t="shared" si="82"/>
        <v>1.61869</v>
      </c>
      <c r="Z286" s="139">
        <v>0</v>
      </c>
      <c r="AA286" s="140">
        <f t="shared" si="83"/>
        <v>0</v>
      </c>
      <c r="AR286" s="17" t="s">
        <v>271</v>
      </c>
      <c r="AT286" s="17" t="s">
        <v>209</v>
      </c>
      <c r="AU286" s="17" t="s">
        <v>94</v>
      </c>
      <c r="AY286" s="17" t="s">
        <v>145</v>
      </c>
      <c r="BE286" s="141">
        <f t="shared" si="84"/>
        <v>0</v>
      </c>
      <c r="BF286" s="141">
        <f t="shared" si="85"/>
        <v>0</v>
      </c>
      <c r="BG286" s="141">
        <f t="shared" si="86"/>
        <v>0</v>
      </c>
      <c r="BH286" s="141">
        <f t="shared" si="87"/>
        <v>0</v>
      </c>
      <c r="BI286" s="141">
        <f t="shared" si="88"/>
        <v>0</v>
      </c>
      <c r="BJ286" s="17" t="s">
        <v>22</v>
      </c>
      <c r="BK286" s="141">
        <f t="shared" si="89"/>
        <v>0</v>
      </c>
      <c r="BL286" s="17" t="s">
        <v>208</v>
      </c>
      <c r="BM286" s="17" t="s">
        <v>684</v>
      </c>
    </row>
    <row r="287" spans="2:65" s="1" customFormat="1" ht="31.5" customHeight="1">
      <c r="B287" s="132"/>
      <c r="C287" s="142" t="s">
        <v>685</v>
      </c>
      <c r="D287" s="142" t="s">
        <v>209</v>
      </c>
      <c r="E287" s="143" t="s">
        <v>686</v>
      </c>
      <c r="F287" s="202" t="s">
        <v>687</v>
      </c>
      <c r="G287" s="202"/>
      <c r="H287" s="202"/>
      <c r="I287" s="202"/>
      <c r="J287" s="144" t="s">
        <v>149</v>
      </c>
      <c r="K287" s="145">
        <v>31.739000000000001</v>
      </c>
      <c r="L287" s="201">
        <v>0</v>
      </c>
      <c r="M287" s="201"/>
      <c r="N287" s="203">
        <f t="shared" si="80"/>
        <v>0</v>
      </c>
      <c r="O287" s="201"/>
      <c r="P287" s="201"/>
      <c r="Q287" s="201"/>
      <c r="R287" s="137"/>
      <c r="T287" s="138" t="s">
        <v>5</v>
      </c>
      <c r="U287" s="40" t="s">
        <v>44</v>
      </c>
      <c r="V287" s="139">
        <v>0</v>
      </c>
      <c r="W287" s="139">
        <f t="shared" si="81"/>
        <v>0</v>
      </c>
      <c r="X287" s="139">
        <v>2.5000000000000001E-2</v>
      </c>
      <c r="Y287" s="139">
        <f t="shared" si="82"/>
        <v>0.79347500000000004</v>
      </c>
      <c r="Z287" s="139">
        <v>0</v>
      </c>
      <c r="AA287" s="140">
        <f t="shared" si="83"/>
        <v>0</v>
      </c>
      <c r="AR287" s="17" t="s">
        <v>271</v>
      </c>
      <c r="AT287" s="17" t="s">
        <v>209</v>
      </c>
      <c r="AU287" s="17" t="s">
        <v>94</v>
      </c>
      <c r="AY287" s="17" t="s">
        <v>145</v>
      </c>
      <c r="BE287" s="141">
        <f t="shared" si="84"/>
        <v>0</v>
      </c>
      <c r="BF287" s="141">
        <f t="shared" si="85"/>
        <v>0</v>
      </c>
      <c r="BG287" s="141">
        <f t="shared" si="86"/>
        <v>0</v>
      </c>
      <c r="BH287" s="141">
        <f t="shared" si="87"/>
        <v>0</v>
      </c>
      <c r="BI287" s="141">
        <f t="shared" si="88"/>
        <v>0</v>
      </c>
      <c r="BJ287" s="17" t="s">
        <v>22</v>
      </c>
      <c r="BK287" s="141">
        <f t="shared" si="89"/>
        <v>0</v>
      </c>
      <c r="BL287" s="17" t="s">
        <v>208</v>
      </c>
      <c r="BM287" s="17" t="s">
        <v>688</v>
      </c>
    </row>
    <row r="288" spans="2:65" s="1" customFormat="1" ht="31.5" customHeight="1">
      <c r="B288" s="132"/>
      <c r="C288" s="142" t="s">
        <v>689</v>
      </c>
      <c r="D288" s="142" t="s">
        <v>209</v>
      </c>
      <c r="E288" s="143" t="s">
        <v>690</v>
      </c>
      <c r="F288" s="202" t="s">
        <v>691</v>
      </c>
      <c r="G288" s="202"/>
      <c r="H288" s="202"/>
      <c r="I288" s="202"/>
      <c r="J288" s="144" t="s">
        <v>149</v>
      </c>
      <c r="K288" s="145">
        <v>5.03</v>
      </c>
      <c r="L288" s="201">
        <v>0</v>
      </c>
      <c r="M288" s="201"/>
      <c r="N288" s="203">
        <f t="shared" si="80"/>
        <v>0</v>
      </c>
      <c r="O288" s="201"/>
      <c r="P288" s="201"/>
      <c r="Q288" s="201"/>
      <c r="R288" s="137"/>
      <c r="T288" s="138" t="s">
        <v>5</v>
      </c>
      <c r="U288" s="40" t="s">
        <v>44</v>
      </c>
      <c r="V288" s="139">
        <v>0</v>
      </c>
      <c r="W288" s="139">
        <f t="shared" si="81"/>
        <v>0</v>
      </c>
      <c r="X288" s="139">
        <v>2.5000000000000001E-2</v>
      </c>
      <c r="Y288" s="139">
        <f t="shared" si="82"/>
        <v>0.12575</v>
      </c>
      <c r="Z288" s="139">
        <v>0</v>
      </c>
      <c r="AA288" s="140">
        <f t="shared" si="83"/>
        <v>0</v>
      </c>
      <c r="AR288" s="17" t="s">
        <v>271</v>
      </c>
      <c r="AT288" s="17" t="s">
        <v>209</v>
      </c>
      <c r="AU288" s="17" t="s">
        <v>94</v>
      </c>
      <c r="AY288" s="17" t="s">
        <v>145</v>
      </c>
      <c r="BE288" s="141">
        <f t="shared" si="84"/>
        <v>0</v>
      </c>
      <c r="BF288" s="141">
        <f t="shared" si="85"/>
        <v>0</v>
      </c>
      <c r="BG288" s="141">
        <f t="shared" si="86"/>
        <v>0</v>
      </c>
      <c r="BH288" s="141">
        <f t="shared" si="87"/>
        <v>0</v>
      </c>
      <c r="BI288" s="141">
        <f t="shared" si="88"/>
        <v>0</v>
      </c>
      <c r="BJ288" s="17" t="s">
        <v>22</v>
      </c>
      <c r="BK288" s="141">
        <f t="shared" si="89"/>
        <v>0</v>
      </c>
      <c r="BL288" s="17" t="s">
        <v>208</v>
      </c>
      <c r="BM288" s="17" t="s">
        <v>692</v>
      </c>
    </row>
    <row r="289" spans="2:65" s="1" customFormat="1" ht="31.5" customHeight="1">
      <c r="B289" s="132"/>
      <c r="C289" s="133" t="s">
        <v>693</v>
      </c>
      <c r="D289" s="133" t="s">
        <v>146</v>
      </c>
      <c r="E289" s="134" t="s">
        <v>694</v>
      </c>
      <c r="F289" s="200" t="s">
        <v>695</v>
      </c>
      <c r="G289" s="200"/>
      <c r="H289" s="200"/>
      <c r="I289" s="200"/>
      <c r="J289" s="135" t="s">
        <v>203</v>
      </c>
      <c r="K289" s="136">
        <v>6.12</v>
      </c>
      <c r="L289" s="203">
        <v>0</v>
      </c>
      <c r="M289" s="203"/>
      <c r="N289" s="201">
        <f t="shared" si="80"/>
        <v>0</v>
      </c>
      <c r="O289" s="201"/>
      <c r="P289" s="201"/>
      <c r="Q289" s="201"/>
      <c r="R289" s="137"/>
      <c r="T289" s="138" t="s">
        <v>5</v>
      </c>
      <c r="U289" s="40" t="s">
        <v>44</v>
      </c>
      <c r="V289" s="139">
        <v>0.09</v>
      </c>
      <c r="W289" s="139">
        <f t="shared" si="81"/>
        <v>0.55079999999999996</v>
      </c>
      <c r="X289" s="139">
        <v>0</v>
      </c>
      <c r="Y289" s="139">
        <f t="shared" si="82"/>
        <v>0</v>
      </c>
      <c r="Z289" s="139">
        <v>0</v>
      </c>
      <c r="AA289" s="140">
        <f t="shared" si="83"/>
        <v>0</v>
      </c>
      <c r="AR289" s="17" t="s">
        <v>208</v>
      </c>
      <c r="AT289" s="17" t="s">
        <v>146</v>
      </c>
      <c r="AU289" s="17" t="s">
        <v>94</v>
      </c>
      <c r="AY289" s="17" t="s">
        <v>145</v>
      </c>
      <c r="BE289" s="141">
        <f t="shared" si="84"/>
        <v>0</v>
      </c>
      <c r="BF289" s="141">
        <f t="shared" si="85"/>
        <v>0</v>
      </c>
      <c r="BG289" s="141">
        <f t="shared" si="86"/>
        <v>0</v>
      </c>
      <c r="BH289" s="141">
        <f t="shared" si="87"/>
        <v>0</v>
      </c>
      <c r="BI289" s="141">
        <f t="shared" si="88"/>
        <v>0</v>
      </c>
      <c r="BJ289" s="17" t="s">
        <v>22</v>
      </c>
      <c r="BK289" s="141">
        <f t="shared" si="89"/>
        <v>0</v>
      </c>
      <c r="BL289" s="17" t="s">
        <v>208</v>
      </c>
      <c r="BM289" s="17" t="s">
        <v>696</v>
      </c>
    </row>
    <row r="290" spans="2:65" s="1" customFormat="1" ht="31.5" customHeight="1">
      <c r="B290" s="132"/>
      <c r="C290" s="133" t="s">
        <v>697</v>
      </c>
      <c r="D290" s="133" t="s">
        <v>146</v>
      </c>
      <c r="E290" s="134" t="s">
        <v>698</v>
      </c>
      <c r="F290" s="200" t="s">
        <v>699</v>
      </c>
      <c r="G290" s="200"/>
      <c r="H290" s="200"/>
      <c r="I290" s="200"/>
      <c r="J290" s="135" t="s">
        <v>203</v>
      </c>
      <c r="K290" s="136">
        <v>50.225000000000001</v>
      </c>
      <c r="L290" s="201">
        <v>0</v>
      </c>
      <c r="M290" s="201"/>
      <c r="N290" s="201">
        <f t="shared" si="80"/>
        <v>0</v>
      </c>
      <c r="O290" s="201"/>
      <c r="P290" s="201"/>
      <c r="Q290" s="201"/>
      <c r="R290" s="137"/>
      <c r="T290" s="138" t="s">
        <v>5</v>
      </c>
      <c r="U290" s="40" t="s">
        <v>44</v>
      </c>
      <c r="V290" s="139">
        <v>0.09</v>
      </c>
      <c r="W290" s="139">
        <f t="shared" si="81"/>
        <v>4.5202499999999999</v>
      </c>
      <c r="X290" s="139">
        <v>0</v>
      </c>
      <c r="Y290" s="139">
        <f t="shared" si="82"/>
        <v>0</v>
      </c>
      <c r="Z290" s="139">
        <v>0</v>
      </c>
      <c r="AA290" s="140">
        <f t="shared" si="83"/>
        <v>0</v>
      </c>
      <c r="AR290" s="17" t="s">
        <v>208</v>
      </c>
      <c r="AT290" s="17" t="s">
        <v>146</v>
      </c>
      <c r="AU290" s="17" t="s">
        <v>94</v>
      </c>
      <c r="AY290" s="17" t="s">
        <v>145</v>
      </c>
      <c r="BE290" s="141">
        <f t="shared" si="84"/>
        <v>0</v>
      </c>
      <c r="BF290" s="141">
        <f t="shared" si="85"/>
        <v>0</v>
      </c>
      <c r="BG290" s="141">
        <f t="shared" si="86"/>
        <v>0</v>
      </c>
      <c r="BH290" s="141">
        <f t="shared" si="87"/>
        <v>0</v>
      </c>
      <c r="BI290" s="141">
        <f t="shared" si="88"/>
        <v>0</v>
      </c>
      <c r="BJ290" s="17" t="s">
        <v>22</v>
      </c>
      <c r="BK290" s="141">
        <f t="shared" si="89"/>
        <v>0</v>
      </c>
      <c r="BL290" s="17" t="s">
        <v>208</v>
      </c>
      <c r="BM290" s="17" t="s">
        <v>700</v>
      </c>
    </row>
    <row r="291" spans="2:65" s="1" customFormat="1" ht="44.25" customHeight="1">
      <c r="B291" s="132"/>
      <c r="C291" s="133" t="s">
        <v>701</v>
      </c>
      <c r="D291" s="133" t="s">
        <v>146</v>
      </c>
      <c r="E291" s="134" t="s">
        <v>702</v>
      </c>
      <c r="F291" s="200" t="s">
        <v>703</v>
      </c>
      <c r="G291" s="200"/>
      <c r="H291" s="200"/>
      <c r="I291" s="200"/>
      <c r="J291" s="135" t="s">
        <v>203</v>
      </c>
      <c r="K291" s="136">
        <v>50.225000000000001</v>
      </c>
      <c r="L291" s="201">
        <v>0</v>
      </c>
      <c r="M291" s="201"/>
      <c r="N291" s="201">
        <f t="shared" si="80"/>
        <v>0</v>
      </c>
      <c r="O291" s="201"/>
      <c r="P291" s="201"/>
      <c r="Q291" s="201"/>
      <c r="R291" s="137"/>
      <c r="T291" s="138" t="s">
        <v>5</v>
      </c>
      <c r="U291" s="40" t="s">
        <v>44</v>
      </c>
      <c r="V291" s="139">
        <v>0.09</v>
      </c>
      <c r="W291" s="139">
        <f t="shared" si="81"/>
        <v>4.5202499999999999</v>
      </c>
      <c r="X291" s="139">
        <v>0</v>
      </c>
      <c r="Y291" s="139">
        <f t="shared" si="82"/>
        <v>0</v>
      </c>
      <c r="Z291" s="139">
        <v>0</v>
      </c>
      <c r="AA291" s="140">
        <f t="shared" si="83"/>
        <v>0</v>
      </c>
      <c r="AR291" s="17" t="s">
        <v>208</v>
      </c>
      <c r="AT291" s="17" t="s">
        <v>146</v>
      </c>
      <c r="AU291" s="17" t="s">
        <v>94</v>
      </c>
      <c r="AY291" s="17" t="s">
        <v>145</v>
      </c>
      <c r="BE291" s="141">
        <f t="shared" si="84"/>
        <v>0</v>
      </c>
      <c r="BF291" s="141">
        <f t="shared" si="85"/>
        <v>0</v>
      </c>
      <c r="BG291" s="141">
        <f t="shared" si="86"/>
        <v>0</v>
      </c>
      <c r="BH291" s="141">
        <f t="shared" si="87"/>
        <v>0</v>
      </c>
      <c r="BI291" s="141">
        <f t="shared" si="88"/>
        <v>0</v>
      </c>
      <c r="BJ291" s="17" t="s">
        <v>22</v>
      </c>
      <c r="BK291" s="141">
        <f t="shared" si="89"/>
        <v>0</v>
      </c>
      <c r="BL291" s="17" t="s">
        <v>208</v>
      </c>
      <c r="BM291" s="17" t="s">
        <v>704</v>
      </c>
    </row>
    <row r="292" spans="2:65" s="1" customFormat="1" ht="44.25" customHeight="1">
      <c r="B292" s="132"/>
      <c r="C292" s="133" t="s">
        <v>705</v>
      </c>
      <c r="D292" s="133" t="s">
        <v>146</v>
      </c>
      <c r="E292" s="134" t="s">
        <v>706</v>
      </c>
      <c r="F292" s="200" t="s">
        <v>707</v>
      </c>
      <c r="G292" s="200"/>
      <c r="H292" s="200"/>
      <c r="I292" s="200"/>
      <c r="J292" s="135" t="s">
        <v>203</v>
      </c>
      <c r="K292" s="136">
        <v>69.599999999999994</v>
      </c>
      <c r="L292" s="203">
        <v>0</v>
      </c>
      <c r="M292" s="203"/>
      <c r="N292" s="201">
        <f t="shared" si="80"/>
        <v>0</v>
      </c>
      <c r="O292" s="201"/>
      <c r="P292" s="201"/>
      <c r="Q292" s="201"/>
      <c r="R292" s="137"/>
      <c r="T292" s="138" t="s">
        <v>5</v>
      </c>
      <c r="U292" s="40" t="s">
        <v>44</v>
      </c>
      <c r="V292" s="139">
        <v>0.23100000000000001</v>
      </c>
      <c r="W292" s="139">
        <f t="shared" si="81"/>
        <v>16.0776</v>
      </c>
      <c r="X292" s="139">
        <v>2.9999999999999997E-4</v>
      </c>
      <c r="Y292" s="139">
        <f t="shared" si="82"/>
        <v>2.0879999999999996E-2</v>
      </c>
      <c r="Z292" s="139">
        <v>0</v>
      </c>
      <c r="AA292" s="140">
        <f t="shared" si="83"/>
        <v>0</v>
      </c>
      <c r="AR292" s="17" t="s">
        <v>208</v>
      </c>
      <c r="AT292" s="17" t="s">
        <v>146</v>
      </c>
      <c r="AU292" s="17" t="s">
        <v>94</v>
      </c>
      <c r="AY292" s="17" t="s">
        <v>145</v>
      </c>
      <c r="BE292" s="141">
        <f t="shared" si="84"/>
        <v>0</v>
      </c>
      <c r="BF292" s="141">
        <f t="shared" si="85"/>
        <v>0</v>
      </c>
      <c r="BG292" s="141">
        <f t="shared" si="86"/>
        <v>0</v>
      </c>
      <c r="BH292" s="141">
        <f t="shared" si="87"/>
        <v>0</v>
      </c>
      <c r="BI292" s="141">
        <f t="shared" si="88"/>
        <v>0</v>
      </c>
      <c r="BJ292" s="17" t="s">
        <v>22</v>
      </c>
      <c r="BK292" s="141">
        <f t="shared" si="89"/>
        <v>0</v>
      </c>
      <c r="BL292" s="17" t="s">
        <v>208</v>
      </c>
      <c r="BM292" s="17" t="s">
        <v>708</v>
      </c>
    </row>
    <row r="293" spans="2:65" s="1" customFormat="1" ht="31.5" customHeight="1">
      <c r="B293" s="132"/>
      <c r="C293" s="142" t="s">
        <v>709</v>
      </c>
      <c r="D293" s="142" t="s">
        <v>209</v>
      </c>
      <c r="E293" s="143" t="s">
        <v>710</v>
      </c>
      <c r="F293" s="202" t="s">
        <v>1076</v>
      </c>
      <c r="G293" s="202"/>
      <c r="H293" s="202"/>
      <c r="I293" s="202"/>
      <c r="J293" s="144" t="s">
        <v>203</v>
      </c>
      <c r="K293" s="145">
        <v>69.599999999999994</v>
      </c>
      <c r="L293" s="201">
        <v>0</v>
      </c>
      <c r="M293" s="201"/>
      <c r="N293" s="203">
        <f t="shared" si="80"/>
        <v>0</v>
      </c>
      <c r="O293" s="201"/>
      <c r="P293" s="201"/>
      <c r="Q293" s="201"/>
      <c r="R293" s="137"/>
      <c r="T293" s="138" t="s">
        <v>5</v>
      </c>
      <c r="U293" s="40" t="s">
        <v>44</v>
      </c>
      <c r="V293" s="139">
        <v>0</v>
      </c>
      <c r="W293" s="139">
        <f t="shared" si="81"/>
        <v>0</v>
      </c>
      <c r="X293" s="139">
        <v>2.8E-3</v>
      </c>
      <c r="Y293" s="139">
        <f t="shared" si="82"/>
        <v>0.19487999999999997</v>
      </c>
      <c r="Z293" s="139">
        <v>0</v>
      </c>
      <c r="AA293" s="140">
        <f t="shared" si="83"/>
        <v>0</v>
      </c>
      <c r="AR293" s="17" t="s">
        <v>271</v>
      </c>
      <c r="AT293" s="17" t="s">
        <v>209</v>
      </c>
      <c r="AU293" s="17" t="s">
        <v>94</v>
      </c>
      <c r="AY293" s="17" t="s">
        <v>145</v>
      </c>
      <c r="BE293" s="141">
        <f t="shared" si="84"/>
        <v>0</v>
      </c>
      <c r="BF293" s="141">
        <f t="shared" si="85"/>
        <v>0</v>
      </c>
      <c r="BG293" s="141">
        <f t="shared" si="86"/>
        <v>0</v>
      </c>
      <c r="BH293" s="141">
        <f t="shared" si="87"/>
        <v>0</v>
      </c>
      <c r="BI293" s="141">
        <f t="shared" si="88"/>
        <v>0</v>
      </c>
      <c r="BJ293" s="17" t="s">
        <v>22</v>
      </c>
      <c r="BK293" s="141">
        <f t="shared" si="89"/>
        <v>0</v>
      </c>
      <c r="BL293" s="17" t="s">
        <v>208</v>
      </c>
      <c r="BM293" s="17" t="s">
        <v>711</v>
      </c>
    </row>
    <row r="294" spans="2:65" s="1" customFormat="1" ht="31.5" customHeight="1">
      <c r="B294" s="132"/>
      <c r="C294" s="133" t="s">
        <v>712</v>
      </c>
      <c r="D294" s="133" t="s">
        <v>146</v>
      </c>
      <c r="E294" s="134" t="s">
        <v>713</v>
      </c>
      <c r="F294" s="200" t="s">
        <v>714</v>
      </c>
      <c r="G294" s="200"/>
      <c r="H294" s="200"/>
      <c r="I294" s="200"/>
      <c r="J294" s="135" t="s">
        <v>203</v>
      </c>
      <c r="K294" s="136">
        <v>130.96</v>
      </c>
      <c r="L294" s="201">
        <v>0</v>
      </c>
      <c r="M294" s="201"/>
      <c r="N294" s="201">
        <f t="shared" si="80"/>
        <v>0</v>
      </c>
      <c r="O294" s="201"/>
      <c r="P294" s="201"/>
      <c r="Q294" s="201"/>
      <c r="R294" s="137"/>
      <c r="T294" s="138" t="s">
        <v>5</v>
      </c>
      <c r="U294" s="40" t="s">
        <v>44</v>
      </c>
      <c r="V294" s="139">
        <v>0.14000000000000001</v>
      </c>
      <c r="W294" s="139">
        <f t="shared" si="81"/>
        <v>18.334400000000002</v>
      </c>
      <c r="X294" s="139">
        <v>0</v>
      </c>
      <c r="Y294" s="139">
        <f t="shared" si="82"/>
        <v>0</v>
      </c>
      <c r="Z294" s="139">
        <v>0</v>
      </c>
      <c r="AA294" s="140">
        <f t="shared" si="83"/>
        <v>0</v>
      </c>
      <c r="AR294" s="17" t="s">
        <v>208</v>
      </c>
      <c r="AT294" s="17" t="s">
        <v>146</v>
      </c>
      <c r="AU294" s="17" t="s">
        <v>94</v>
      </c>
      <c r="AY294" s="17" t="s">
        <v>145</v>
      </c>
      <c r="BE294" s="141">
        <f t="shared" si="84"/>
        <v>0</v>
      </c>
      <c r="BF294" s="141">
        <f t="shared" si="85"/>
        <v>0</v>
      </c>
      <c r="BG294" s="141">
        <f t="shared" si="86"/>
        <v>0</v>
      </c>
      <c r="BH294" s="141">
        <f t="shared" si="87"/>
        <v>0</v>
      </c>
      <c r="BI294" s="141">
        <f t="shared" si="88"/>
        <v>0</v>
      </c>
      <c r="BJ294" s="17" t="s">
        <v>22</v>
      </c>
      <c r="BK294" s="141">
        <f t="shared" si="89"/>
        <v>0</v>
      </c>
      <c r="BL294" s="17" t="s">
        <v>208</v>
      </c>
      <c r="BM294" s="17" t="s">
        <v>715</v>
      </c>
    </row>
    <row r="295" spans="2:65" s="1" customFormat="1" ht="31.5" customHeight="1">
      <c r="B295" s="132"/>
      <c r="C295" s="142" t="s">
        <v>716</v>
      </c>
      <c r="D295" s="142" t="s">
        <v>209</v>
      </c>
      <c r="E295" s="143" t="s">
        <v>717</v>
      </c>
      <c r="F295" s="202" t="s">
        <v>718</v>
      </c>
      <c r="G295" s="202"/>
      <c r="H295" s="202"/>
      <c r="I295" s="202"/>
      <c r="J295" s="144" t="s">
        <v>203</v>
      </c>
      <c r="K295" s="145">
        <v>267.15800000000002</v>
      </c>
      <c r="L295" s="203">
        <v>0</v>
      </c>
      <c r="M295" s="203"/>
      <c r="N295" s="203">
        <f t="shared" si="80"/>
        <v>0</v>
      </c>
      <c r="O295" s="201"/>
      <c r="P295" s="201"/>
      <c r="Q295" s="201"/>
      <c r="R295" s="137"/>
      <c r="T295" s="138" t="s">
        <v>5</v>
      </c>
      <c r="U295" s="40" t="s">
        <v>44</v>
      </c>
      <c r="V295" s="139">
        <v>0</v>
      </c>
      <c r="W295" s="139">
        <f t="shared" si="81"/>
        <v>0</v>
      </c>
      <c r="X295" s="139">
        <v>3.0000000000000001E-3</v>
      </c>
      <c r="Y295" s="139">
        <f t="shared" si="82"/>
        <v>0.80147400000000002</v>
      </c>
      <c r="Z295" s="139">
        <v>0</v>
      </c>
      <c r="AA295" s="140">
        <f t="shared" si="83"/>
        <v>0</v>
      </c>
      <c r="AR295" s="17" t="s">
        <v>271</v>
      </c>
      <c r="AT295" s="17" t="s">
        <v>209</v>
      </c>
      <c r="AU295" s="17" t="s">
        <v>94</v>
      </c>
      <c r="AY295" s="17" t="s">
        <v>145</v>
      </c>
      <c r="BE295" s="141">
        <f t="shared" si="84"/>
        <v>0</v>
      </c>
      <c r="BF295" s="141">
        <f t="shared" si="85"/>
        <v>0</v>
      </c>
      <c r="BG295" s="141">
        <f t="shared" si="86"/>
        <v>0</v>
      </c>
      <c r="BH295" s="141">
        <f t="shared" si="87"/>
        <v>0</v>
      </c>
      <c r="BI295" s="141">
        <f t="shared" si="88"/>
        <v>0</v>
      </c>
      <c r="BJ295" s="17" t="s">
        <v>22</v>
      </c>
      <c r="BK295" s="141">
        <f t="shared" si="89"/>
        <v>0</v>
      </c>
      <c r="BL295" s="17" t="s">
        <v>208</v>
      </c>
      <c r="BM295" s="17" t="s">
        <v>719</v>
      </c>
    </row>
    <row r="296" spans="2:65" s="1" customFormat="1" ht="31.5" customHeight="1">
      <c r="B296" s="132"/>
      <c r="C296" s="142" t="s">
        <v>720</v>
      </c>
      <c r="D296" s="142" t="s">
        <v>209</v>
      </c>
      <c r="E296" s="143" t="s">
        <v>721</v>
      </c>
      <c r="F296" s="202" t="s">
        <v>722</v>
      </c>
      <c r="G296" s="202"/>
      <c r="H296" s="202"/>
      <c r="I296" s="202"/>
      <c r="J296" s="144" t="s">
        <v>203</v>
      </c>
      <c r="K296" s="145">
        <v>20.308</v>
      </c>
      <c r="L296" s="201">
        <v>0</v>
      </c>
      <c r="M296" s="201"/>
      <c r="N296" s="203">
        <f t="shared" si="80"/>
        <v>0</v>
      </c>
      <c r="O296" s="201"/>
      <c r="P296" s="201"/>
      <c r="Q296" s="201"/>
      <c r="R296" s="137"/>
      <c r="T296" s="138" t="s">
        <v>5</v>
      </c>
      <c r="U296" s="40" t="s">
        <v>44</v>
      </c>
      <c r="V296" s="139">
        <v>0</v>
      </c>
      <c r="W296" s="139">
        <f t="shared" si="81"/>
        <v>0</v>
      </c>
      <c r="X296" s="139">
        <v>2.5000000000000001E-3</v>
      </c>
      <c r="Y296" s="139">
        <f t="shared" si="82"/>
        <v>5.0770000000000003E-2</v>
      </c>
      <c r="Z296" s="139">
        <v>0</v>
      </c>
      <c r="AA296" s="140">
        <f t="shared" si="83"/>
        <v>0</v>
      </c>
      <c r="AR296" s="17" t="s">
        <v>271</v>
      </c>
      <c r="AT296" s="17" t="s">
        <v>209</v>
      </c>
      <c r="AU296" s="17" t="s">
        <v>94</v>
      </c>
      <c r="AY296" s="17" t="s">
        <v>145</v>
      </c>
      <c r="BE296" s="141">
        <f t="shared" si="84"/>
        <v>0</v>
      </c>
      <c r="BF296" s="141">
        <f t="shared" si="85"/>
        <v>0</v>
      </c>
      <c r="BG296" s="141">
        <f t="shared" si="86"/>
        <v>0</v>
      </c>
      <c r="BH296" s="141">
        <f t="shared" si="87"/>
        <v>0</v>
      </c>
      <c r="BI296" s="141">
        <f t="shared" si="88"/>
        <v>0</v>
      </c>
      <c r="BJ296" s="17" t="s">
        <v>22</v>
      </c>
      <c r="BK296" s="141">
        <f t="shared" si="89"/>
        <v>0</v>
      </c>
      <c r="BL296" s="17" t="s">
        <v>208</v>
      </c>
      <c r="BM296" s="17" t="s">
        <v>723</v>
      </c>
    </row>
    <row r="297" spans="2:65" s="1" customFormat="1" ht="31.5" customHeight="1">
      <c r="B297" s="132"/>
      <c r="C297" s="142" t="s">
        <v>724</v>
      </c>
      <c r="D297" s="142" t="s">
        <v>209</v>
      </c>
      <c r="E297" s="143" t="s">
        <v>725</v>
      </c>
      <c r="F297" s="202" t="s">
        <v>726</v>
      </c>
      <c r="G297" s="202"/>
      <c r="H297" s="202"/>
      <c r="I297" s="202"/>
      <c r="J297" s="144" t="s">
        <v>203</v>
      </c>
      <c r="K297" s="145">
        <v>51.305999999999997</v>
      </c>
      <c r="L297" s="201">
        <v>0</v>
      </c>
      <c r="M297" s="201"/>
      <c r="N297" s="203">
        <f t="shared" si="80"/>
        <v>0</v>
      </c>
      <c r="O297" s="201"/>
      <c r="P297" s="201"/>
      <c r="Q297" s="201"/>
      <c r="R297" s="137"/>
      <c r="T297" s="138" t="s">
        <v>5</v>
      </c>
      <c r="U297" s="40" t="s">
        <v>44</v>
      </c>
      <c r="V297" s="139">
        <v>0</v>
      </c>
      <c r="W297" s="139">
        <f t="shared" si="81"/>
        <v>0</v>
      </c>
      <c r="X297" s="139">
        <v>2.5000000000000001E-3</v>
      </c>
      <c r="Y297" s="139">
        <f t="shared" si="82"/>
        <v>0.12826499999999999</v>
      </c>
      <c r="Z297" s="139">
        <v>0</v>
      </c>
      <c r="AA297" s="140">
        <f t="shared" si="83"/>
        <v>0</v>
      </c>
      <c r="AR297" s="17" t="s">
        <v>271</v>
      </c>
      <c r="AT297" s="17" t="s">
        <v>209</v>
      </c>
      <c r="AU297" s="17" t="s">
        <v>94</v>
      </c>
      <c r="AY297" s="17" t="s">
        <v>145</v>
      </c>
      <c r="BE297" s="141">
        <f t="shared" si="84"/>
        <v>0</v>
      </c>
      <c r="BF297" s="141">
        <f t="shared" si="85"/>
        <v>0</v>
      </c>
      <c r="BG297" s="141">
        <f t="shared" si="86"/>
        <v>0</v>
      </c>
      <c r="BH297" s="141">
        <f t="shared" si="87"/>
        <v>0</v>
      </c>
      <c r="BI297" s="141">
        <f t="shared" si="88"/>
        <v>0</v>
      </c>
      <c r="BJ297" s="17" t="s">
        <v>22</v>
      </c>
      <c r="BK297" s="141">
        <f t="shared" si="89"/>
        <v>0</v>
      </c>
      <c r="BL297" s="17" t="s">
        <v>208</v>
      </c>
      <c r="BM297" s="17" t="s">
        <v>727</v>
      </c>
    </row>
    <row r="298" spans="2:65" s="1" customFormat="1" ht="31.5" customHeight="1">
      <c r="B298" s="132"/>
      <c r="C298" s="142" t="s">
        <v>728</v>
      </c>
      <c r="D298" s="142" t="s">
        <v>209</v>
      </c>
      <c r="E298" s="143" t="s">
        <v>729</v>
      </c>
      <c r="F298" s="202" t="s">
        <v>730</v>
      </c>
      <c r="G298" s="202"/>
      <c r="H298" s="202"/>
      <c r="I298" s="202"/>
      <c r="J298" s="144" t="s">
        <v>203</v>
      </c>
      <c r="K298" s="145">
        <v>53.167999999999999</v>
      </c>
      <c r="L298" s="203">
        <v>0</v>
      </c>
      <c r="M298" s="203"/>
      <c r="N298" s="203">
        <f t="shared" si="80"/>
        <v>0</v>
      </c>
      <c r="O298" s="201"/>
      <c r="P298" s="201"/>
      <c r="Q298" s="201"/>
      <c r="R298" s="137"/>
      <c r="T298" s="138" t="s">
        <v>5</v>
      </c>
      <c r="U298" s="40" t="s">
        <v>44</v>
      </c>
      <c r="V298" s="139">
        <v>0</v>
      </c>
      <c r="W298" s="139">
        <f t="shared" si="81"/>
        <v>0</v>
      </c>
      <c r="X298" s="139">
        <v>2.5000000000000001E-3</v>
      </c>
      <c r="Y298" s="139">
        <f t="shared" si="82"/>
        <v>0.13292000000000001</v>
      </c>
      <c r="Z298" s="139">
        <v>0</v>
      </c>
      <c r="AA298" s="140">
        <f t="shared" si="83"/>
        <v>0</v>
      </c>
      <c r="AR298" s="17" t="s">
        <v>271</v>
      </c>
      <c r="AT298" s="17" t="s">
        <v>209</v>
      </c>
      <c r="AU298" s="17" t="s">
        <v>94</v>
      </c>
      <c r="AY298" s="17" t="s">
        <v>145</v>
      </c>
      <c r="BE298" s="141">
        <f t="shared" si="84"/>
        <v>0</v>
      </c>
      <c r="BF298" s="141">
        <f t="shared" si="85"/>
        <v>0</v>
      </c>
      <c r="BG298" s="141">
        <f t="shared" si="86"/>
        <v>0</v>
      </c>
      <c r="BH298" s="141">
        <f t="shared" si="87"/>
        <v>0</v>
      </c>
      <c r="BI298" s="141">
        <f t="shared" si="88"/>
        <v>0</v>
      </c>
      <c r="BJ298" s="17" t="s">
        <v>22</v>
      </c>
      <c r="BK298" s="141">
        <f t="shared" si="89"/>
        <v>0</v>
      </c>
      <c r="BL298" s="17" t="s">
        <v>208</v>
      </c>
      <c r="BM298" s="17" t="s">
        <v>731</v>
      </c>
    </row>
    <row r="299" spans="2:65" s="1" customFormat="1" ht="31.5" customHeight="1">
      <c r="B299" s="132"/>
      <c r="C299" s="142" t="s">
        <v>732</v>
      </c>
      <c r="D299" s="142" t="s">
        <v>209</v>
      </c>
      <c r="E299" s="143" t="s">
        <v>733</v>
      </c>
      <c r="F299" s="202" t="s">
        <v>734</v>
      </c>
      <c r="G299" s="202"/>
      <c r="H299" s="202"/>
      <c r="I299" s="202"/>
      <c r="J299" s="144" t="s">
        <v>203</v>
      </c>
      <c r="K299" s="145">
        <v>7.65</v>
      </c>
      <c r="L299" s="201">
        <v>0</v>
      </c>
      <c r="M299" s="201"/>
      <c r="N299" s="203">
        <f t="shared" si="80"/>
        <v>0</v>
      </c>
      <c r="O299" s="201"/>
      <c r="P299" s="201"/>
      <c r="Q299" s="201"/>
      <c r="R299" s="137"/>
      <c r="T299" s="138" t="s">
        <v>5</v>
      </c>
      <c r="U299" s="40" t="s">
        <v>44</v>
      </c>
      <c r="V299" s="139">
        <v>0</v>
      </c>
      <c r="W299" s="139">
        <f t="shared" si="81"/>
        <v>0</v>
      </c>
      <c r="X299" s="139">
        <v>5.0000000000000001E-3</v>
      </c>
      <c r="Y299" s="139">
        <f t="shared" si="82"/>
        <v>3.8249999999999999E-2</v>
      </c>
      <c r="Z299" s="139">
        <v>0</v>
      </c>
      <c r="AA299" s="140">
        <f t="shared" si="83"/>
        <v>0</v>
      </c>
      <c r="AR299" s="17" t="s">
        <v>271</v>
      </c>
      <c r="AT299" s="17" t="s">
        <v>209</v>
      </c>
      <c r="AU299" s="17" t="s">
        <v>94</v>
      </c>
      <c r="AY299" s="17" t="s">
        <v>145</v>
      </c>
      <c r="BE299" s="141">
        <f t="shared" si="84"/>
        <v>0</v>
      </c>
      <c r="BF299" s="141">
        <f t="shared" si="85"/>
        <v>0</v>
      </c>
      <c r="BG299" s="141">
        <f t="shared" si="86"/>
        <v>0</v>
      </c>
      <c r="BH299" s="141">
        <f t="shared" si="87"/>
        <v>0</v>
      </c>
      <c r="BI299" s="141">
        <f t="shared" si="88"/>
        <v>0</v>
      </c>
      <c r="BJ299" s="17" t="s">
        <v>22</v>
      </c>
      <c r="BK299" s="141">
        <f t="shared" si="89"/>
        <v>0</v>
      </c>
      <c r="BL299" s="17" t="s">
        <v>208</v>
      </c>
      <c r="BM299" s="17" t="s">
        <v>735</v>
      </c>
    </row>
    <row r="300" spans="2:65" s="1" customFormat="1" ht="31.5" customHeight="1">
      <c r="B300" s="132"/>
      <c r="C300" s="133" t="s">
        <v>736</v>
      </c>
      <c r="D300" s="133" t="s">
        <v>146</v>
      </c>
      <c r="E300" s="134" t="s">
        <v>737</v>
      </c>
      <c r="F300" s="200" t="s">
        <v>738</v>
      </c>
      <c r="G300" s="200"/>
      <c r="H300" s="200"/>
      <c r="I300" s="200"/>
      <c r="J300" s="135" t="s">
        <v>203</v>
      </c>
      <c r="K300" s="136">
        <v>122.59</v>
      </c>
      <c r="L300" s="201">
        <v>0</v>
      </c>
      <c r="M300" s="201"/>
      <c r="N300" s="201">
        <f t="shared" si="80"/>
        <v>0</v>
      </c>
      <c r="O300" s="201"/>
      <c r="P300" s="201"/>
      <c r="Q300" s="201"/>
      <c r="R300" s="137"/>
      <c r="T300" s="138" t="s">
        <v>5</v>
      </c>
      <c r="U300" s="40" t="s">
        <v>44</v>
      </c>
      <c r="V300" s="139">
        <v>0.21099999999999999</v>
      </c>
      <c r="W300" s="139">
        <f t="shared" si="81"/>
        <v>25.866489999999999</v>
      </c>
      <c r="X300" s="139">
        <v>6.0000000000000001E-3</v>
      </c>
      <c r="Y300" s="139">
        <f t="shared" si="82"/>
        <v>0.73554000000000008</v>
      </c>
      <c r="Z300" s="139">
        <v>0</v>
      </c>
      <c r="AA300" s="140">
        <f t="shared" si="83"/>
        <v>0</v>
      </c>
      <c r="AR300" s="17" t="s">
        <v>208</v>
      </c>
      <c r="AT300" s="17" t="s">
        <v>146</v>
      </c>
      <c r="AU300" s="17" t="s">
        <v>94</v>
      </c>
      <c r="AY300" s="17" t="s">
        <v>145</v>
      </c>
      <c r="BE300" s="141">
        <f t="shared" si="84"/>
        <v>0</v>
      </c>
      <c r="BF300" s="141">
        <f t="shared" si="85"/>
        <v>0</v>
      </c>
      <c r="BG300" s="141">
        <f t="shared" si="86"/>
        <v>0</v>
      </c>
      <c r="BH300" s="141">
        <f t="shared" si="87"/>
        <v>0</v>
      </c>
      <c r="BI300" s="141">
        <f t="shared" si="88"/>
        <v>0</v>
      </c>
      <c r="BJ300" s="17" t="s">
        <v>22</v>
      </c>
      <c r="BK300" s="141">
        <f t="shared" si="89"/>
        <v>0</v>
      </c>
      <c r="BL300" s="17" t="s">
        <v>208</v>
      </c>
      <c r="BM300" s="17" t="s">
        <v>739</v>
      </c>
    </row>
    <row r="301" spans="2:65" s="1" customFormat="1" ht="31.5" customHeight="1">
      <c r="B301" s="132"/>
      <c r="C301" s="142" t="s">
        <v>740</v>
      </c>
      <c r="D301" s="142" t="s">
        <v>209</v>
      </c>
      <c r="E301" s="143" t="s">
        <v>741</v>
      </c>
      <c r="F301" s="202" t="s">
        <v>742</v>
      </c>
      <c r="G301" s="202"/>
      <c r="H301" s="202"/>
      <c r="I301" s="202"/>
      <c r="J301" s="144" t="s">
        <v>203</v>
      </c>
      <c r="K301" s="145">
        <v>125.042</v>
      </c>
      <c r="L301" s="203">
        <v>0</v>
      </c>
      <c r="M301" s="203"/>
      <c r="N301" s="203">
        <f t="shared" si="80"/>
        <v>0</v>
      </c>
      <c r="O301" s="201"/>
      <c r="P301" s="201"/>
      <c r="Q301" s="201"/>
      <c r="R301" s="137"/>
      <c r="T301" s="138" t="s">
        <v>5</v>
      </c>
      <c r="U301" s="40" t="s">
        <v>44</v>
      </c>
      <c r="V301" s="139">
        <v>0</v>
      </c>
      <c r="W301" s="139">
        <f t="shared" si="81"/>
        <v>0</v>
      </c>
      <c r="X301" s="139">
        <v>2.8E-3</v>
      </c>
      <c r="Y301" s="139">
        <f t="shared" si="82"/>
        <v>0.35011759999999997</v>
      </c>
      <c r="Z301" s="139">
        <v>0</v>
      </c>
      <c r="AA301" s="140">
        <f t="shared" si="83"/>
        <v>0</v>
      </c>
      <c r="AR301" s="17" t="s">
        <v>271</v>
      </c>
      <c r="AT301" s="17" t="s">
        <v>209</v>
      </c>
      <c r="AU301" s="17" t="s">
        <v>94</v>
      </c>
      <c r="AY301" s="17" t="s">
        <v>145</v>
      </c>
      <c r="BE301" s="141">
        <f t="shared" si="84"/>
        <v>0</v>
      </c>
      <c r="BF301" s="141">
        <f t="shared" si="85"/>
        <v>0</v>
      </c>
      <c r="BG301" s="141">
        <f t="shared" si="86"/>
        <v>0</v>
      </c>
      <c r="BH301" s="141">
        <f t="shared" si="87"/>
        <v>0</v>
      </c>
      <c r="BI301" s="141">
        <f t="shared" si="88"/>
        <v>0</v>
      </c>
      <c r="BJ301" s="17" t="s">
        <v>22</v>
      </c>
      <c r="BK301" s="141">
        <f t="shared" si="89"/>
        <v>0</v>
      </c>
      <c r="BL301" s="17" t="s">
        <v>208</v>
      </c>
      <c r="BM301" s="17" t="s">
        <v>743</v>
      </c>
    </row>
    <row r="302" spans="2:65" s="1" customFormat="1" ht="31.5" customHeight="1">
      <c r="B302" s="132"/>
      <c r="C302" s="133" t="s">
        <v>744</v>
      </c>
      <c r="D302" s="133" t="s">
        <v>146</v>
      </c>
      <c r="E302" s="134" t="s">
        <v>745</v>
      </c>
      <c r="F302" s="200" t="s">
        <v>746</v>
      </c>
      <c r="G302" s="200"/>
      <c r="H302" s="200"/>
      <c r="I302" s="200"/>
      <c r="J302" s="135" t="s">
        <v>203</v>
      </c>
      <c r="K302" s="136">
        <v>19.91</v>
      </c>
      <c r="L302" s="201">
        <v>0</v>
      </c>
      <c r="M302" s="201"/>
      <c r="N302" s="201">
        <f t="shared" si="80"/>
        <v>0</v>
      </c>
      <c r="O302" s="201"/>
      <c r="P302" s="201"/>
      <c r="Q302" s="201"/>
      <c r="R302" s="137"/>
      <c r="T302" s="138" t="s">
        <v>5</v>
      </c>
      <c r="U302" s="40" t="s">
        <v>44</v>
      </c>
      <c r="V302" s="139">
        <v>0.21099999999999999</v>
      </c>
      <c r="W302" s="139">
        <f t="shared" si="81"/>
        <v>4.2010100000000001</v>
      </c>
      <c r="X302" s="139">
        <v>6.0000000000000001E-3</v>
      </c>
      <c r="Y302" s="139">
        <f t="shared" si="82"/>
        <v>0.11946</v>
      </c>
      <c r="Z302" s="139">
        <v>0</v>
      </c>
      <c r="AA302" s="140">
        <f t="shared" si="83"/>
        <v>0</v>
      </c>
      <c r="AR302" s="17" t="s">
        <v>208</v>
      </c>
      <c r="AT302" s="17" t="s">
        <v>146</v>
      </c>
      <c r="AU302" s="17" t="s">
        <v>94</v>
      </c>
      <c r="AY302" s="17" t="s">
        <v>145</v>
      </c>
      <c r="BE302" s="141">
        <f t="shared" si="84"/>
        <v>0</v>
      </c>
      <c r="BF302" s="141">
        <f t="shared" si="85"/>
        <v>0</v>
      </c>
      <c r="BG302" s="141">
        <f t="shared" si="86"/>
        <v>0</v>
      </c>
      <c r="BH302" s="141">
        <f t="shared" si="87"/>
        <v>0</v>
      </c>
      <c r="BI302" s="141">
        <f t="shared" si="88"/>
        <v>0</v>
      </c>
      <c r="BJ302" s="17" t="s">
        <v>22</v>
      </c>
      <c r="BK302" s="141">
        <f t="shared" si="89"/>
        <v>0</v>
      </c>
      <c r="BL302" s="17" t="s">
        <v>208</v>
      </c>
      <c r="BM302" s="17" t="s">
        <v>747</v>
      </c>
    </row>
    <row r="303" spans="2:65" s="1" customFormat="1" ht="31.5" customHeight="1">
      <c r="B303" s="132"/>
      <c r="C303" s="133" t="s">
        <v>748</v>
      </c>
      <c r="D303" s="133" t="s">
        <v>146</v>
      </c>
      <c r="E303" s="134" t="s">
        <v>749</v>
      </c>
      <c r="F303" s="200" t="s">
        <v>750</v>
      </c>
      <c r="G303" s="200"/>
      <c r="H303" s="200"/>
      <c r="I303" s="200"/>
      <c r="J303" s="135" t="s">
        <v>203</v>
      </c>
      <c r="K303" s="136">
        <v>52.125</v>
      </c>
      <c r="L303" s="201">
        <v>0</v>
      </c>
      <c r="M303" s="201"/>
      <c r="N303" s="201">
        <f t="shared" si="80"/>
        <v>0</v>
      </c>
      <c r="O303" s="201"/>
      <c r="P303" s="201"/>
      <c r="Q303" s="201"/>
      <c r="R303" s="137"/>
      <c r="T303" s="138" t="s">
        <v>5</v>
      </c>
      <c r="U303" s="40" t="s">
        <v>44</v>
      </c>
      <c r="V303" s="139">
        <v>0.21099999999999999</v>
      </c>
      <c r="W303" s="139">
        <f t="shared" si="81"/>
        <v>10.998374999999999</v>
      </c>
      <c r="X303" s="139">
        <v>6.0000000000000001E-3</v>
      </c>
      <c r="Y303" s="139">
        <f t="shared" si="82"/>
        <v>0.31275000000000003</v>
      </c>
      <c r="Z303" s="139">
        <v>0</v>
      </c>
      <c r="AA303" s="140">
        <f t="shared" si="83"/>
        <v>0</v>
      </c>
      <c r="AR303" s="17" t="s">
        <v>208</v>
      </c>
      <c r="AT303" s="17" t="s">
        <v>146</v>
      </c>
      <c r="AU303" s="17" t="s">
        <v>94</v>
      </c>
      <c r="AY303" s="17" t="s">
        <v>145</v>
      </c>
      <c r="BE303" s="141">
        <f t="shared" si="84"/>
        <v>0</v>
      </c>
      <c r="BF303" s="141">
        <f t="shared" si="85"/>
        <v>0</v>
      </c>
      <c r="BG303" s="141">
        <f t="shared" si="86"/>
        <v>0</v>
      </c>
      <c r="BH303" s="141">
        <f t="shared" si="87"/>
        <v>0</v>
      </c>
      <c r="BI303" s="141">
        <f t="shared" si="88"/>
        <v>0</v>
      </c>
      <c r="BJ303" s="17" t="s">
        <v>22</v>
      </c>
      <c r="BK303" s="141">
        <f t="shared" si="89"/>
        <v>0</v>
      </c>
      <c r="BL303" s="17" t="s">
        <v>208</v>
      </c>
      <c r="BM303" s="17" t="s">
        <v>751</v>
      </c>
    </row>
    <row r="304" spans="2:65" s="1" customFormat="1" ht="31.5" customHeight="1">
      <c r="B304" s="132"/>
      <c r="C304" s="133" t="s">
        <v>752</v>
      </c>
      <c r="D304" s="133" t="s">
        <v>146</v>
      </c>
      <c r="E304" s="134" t="s">
        <v>753</v>
      </c>
      <c r="F304" s="200" t="s">
        <v>754</v>
      </c>
      <c r="G304" s="200"/>
      <c r="H304" s="200"/>
      <c r="I304" s="200"/>
      <c r="J304" s="135" t="s">
        <v>203</v>
      </c>
      <c r="K304" s="136">
        <v>7.5</v>
      </c>
      <c r="L304" s="203">
        <v>0</v>
      </c>
      <c r="M304" s="203"/>
      <c r="N304" s="201">
        <f t="shared" si="80"/>
        <v>0</v>
      </c>
      <c r="O304" s="201"/>
      <c r="P304" s="201"/>
      <c r="Q304" s="201"/>
      <c r="R304" s="137"/>
      <c r="T304" s="138" t="s">
        <v>5</v>
      </c>
      <c r="U304" s="40" t="s">
        <v>44</v>
      </c>
      <c r="V304" s="139">
        <v>0.21099999999999999</v>
      </c>
      <c r="W304" s="139">
        <f t="shared" si="81"/>
        <v>1.5825</v>
      </c>
      <c r="X304" s="139">
        <v>6.0000000000000001E-3</v>
      </c>
      <c r="Y304" s="139">
        <f t="shared" si="82"/>
        <v>4.4999999999999998E-2</v>
      </c>
      <c r="Z304" s="139">
        <v>0</v>
      </c>
      <c r="AA304" s="140">
        <f t="shared" si="83"/>
        <v>0</v>
      </c>
      <c r="AR304" s="17" t="s">
        <v>208</v>
      </c>
      <c r="AT304" s="17" t="s">
        <v>146</v>
      </c>
      <c r="AU304" s="17" t="s">
        <v>94</v>
      </c>
      <c r="AY304" s="17" t="s">
        <v>145</v>
      </c>
      <c r="BE304" s="141">
        <f t="shared" si="84"/>
        <v>0</v>
      </c>
      <c r="BF304" s="141">
        <f t="shared" si="85"/>
        <v>0</v>
      </c>
      <c r="BG304" s="141">
        <f t="shared" si="86"/>
        <v>0</v>
      </c>
      <c r="BH304" s="141">
        <f t="shared" si="87"/>
        <v>0</v>
      </c>
      <c r="BI304" s="141">
        <f t="shared" si="88"/>
        <v>0</v>
      </c>
      <c r="BJ304" s="17" t="s">
        <v>22</v>
      </c>
      <c r="BK304" s="141">
        <f t="shared" si="89"/>
        <v>0</v>
      </c>
      <c r="BL304" s="17" t="s">
        <v>208</v>
      </c>
      <c r="BM304" s="17" t="s">
        <v>755</v>
      </c>
    </row>
    <row r="305" spans="2:65" s="1" customFormat="1" ht="31.5" customHeight="1">
      <c r="B305" s="132"/>
      <c r="C305" s="133" t="s">
        <v>756</v>
      </c>
      <c r="D305" s="133" t="s">
        <v>146</v>
      </c>
      <c r="E305" s="134" t="s">
        <v>757</v>
      </c>
      <c r="F305" s="200" t="s">
        <v>758</v>
      </c>
      <c r="G305" s="200"/>
      <c r="H305" s="200"/>
      <c r="I305" s="200"/>
      <c r="J305" s="135" t="s">
        <v>203</v>
      </c>
      <c r="K305" s="136">
        <v>9.44</v>
      </c>
      <c r="L305" s="201">
        <v>0</v>
      </c>
      <c r="M305" s="201"/>
      <c r="N305" s="201">
        <f t="shared" si="80"/>
        <v>0</v>
      </c>
      <c r="O305" s="201"/>
      <c r="P305" s="201"/>
      <c r="Q305" s="201"/>
      <c r="R305" s="137"/>
      <c r="T305" s="138" t="s">
        <v>5</v>
      </c>
      <c r="U305" s="40" t="s">
        <v>44</v>
      </c>
      <c r="V305" s="139">
        <v>0.21099999999999999</v>
      </c>
      <c r="W305" s="139">
        <f t="shared" si="81"/>
        <v>1.9918399999999998</v>
      </c>
      <c r="X305" s="139">
        <v>6.0000000000000001E-3</v>
      </c>
      <c r="Y305" s="139">
        <f t="shared" si="82"/>
        <v>5.6639999999999996E-2</v>
      </c>
      <c r="Z305" s="139">
        <v>0</v>
      </c>
      <c r="AA305" s="140">
        <f t="shared" si="83"/>
        <v>0</v>
      </c>
      <c r="AR305" s="17" t="s">
        <v>208</v>
      </c>
      <c r="AT305" s="17" t="s">
        <v>146</v>
      </c>
      <c r="AU305" s="17" t="s">
        <v>94</v>
      </c>
      <c r="AY305" s="17" t="s">
        <v>145</v>
      </c>
      <c r="BE305" s="141">
        <f t="shared" si="84"/>
        <v>0</v>
      </c>
      <c r="BF305" s="141">
        <f t="shared" si="85"/>
        <v>0</v>
      </c>
      <c r="BG305" s="141">
        <f t="shared" si="86"/>
        <v>0</v>
      </c>
      <c r="BH305" s="141">
        <f t="shared" si="87"/>
        <v>0</v>
      </c>
      <c r="BI305" s="141">
        <f t="shared" si="88"/>
        <v>0</v>
      </c>
      <c r="BJ305" s="17" t="s">
        <v>22</v>
      </c>
      <c r="BK305" s="141">
        <f t="shared" si="89"/>
        <v>0</v>
      </c>
      <c r="BL305" s="17" t="s">
        <v>208</v>
      </c>
      <c r="BM305" s="17" t="s">
        <v>759</v>
      </c>
    </row>
    <row r="306" spans="2:65" s="1" customFormat="1" ht="31.5" customHeight="1">
      <c r="B306" s="132"/>
      <c r="C306" s="142" t="s">
        <v>760</v>
      </c>
      <c r="D306" s="142" t="s">
        <v>209</v>
      </c>
      <c r="E306" s="143" t="s">
        <v>761</v>
      </c>
      <c r="F306" s="202" t="s">
        <v>1077</v>
      </c>
      <c r="G306" s="202"/>
      <c r="H306" s="202"/>
      <c r="I306" s="202"/>
      <c r="J306" s="144" t="s">
        <v>203</v>
      </c>
      <c r="K306" s="145">
        <v>9.6289999999999996</v>
      </c>
      <c r="L306" s="201">
        <v>0</v>
      </c>
      <c r="M306" s="201"/>
      <c r="N306" s="203">
        <f t="shared" si="80"/>
        <v>0</v>
      </c>
      <c r="O306" s="201"/>
      <c r="P306" s="201"/>
      <c r="Q306" s="201"/>
      <c r="R306" s="137"/>
      <c r="T306" s="138" t="s">
        <v>5</v>
      </c>
      <c r="U306" s="40" t="s">
        <v>44</v>
      </c>
      <c r="V306" s="139">
        <v>0</v>
      </c>
      <c r="W306" s="139">
        <f t="shared" si="81"/>
        <v>0</v>
      </c>
      <c r="X306" s="139">
        <v>3.0000000000000001E-3</v>
      </c>
      <c r="Y306" s="139">
        <f t="shared" si="82"/>
        <v>2.8886999999999999E-2</v>
      </c>
      <c r="Z306" s="139">
        <v>0</v>
      </c>
      <c r="AA306" s="140">
        <f t="shared" si="83"/>
        <v>0</v>
      </c>
      <c r="AR306" s="17" t="s">
        <v>271</v>
      </c>
      <c r="AT306" s="17" t="s">
        <v>209</v>
      </c>
      <c r="AU306" s="17" t="s">
        <v>94</v>
      </c>
      <c r="AY306" s="17" t="s">
        <v>145</v>
      </c>
      <c r="BE306" s="141">
        <f t="shared" si="84"/>
        <v>0</v>
      </c>
      <c r="BF306" s="141">
        <f t="shared" si="85"/>
        <v>0</v>
      </c>
      <c r="BG306" s="141">
        <f t="shared" si="86"/>
        <v>0</v>
      </c>
      <c r="BH306" s="141">
        <f t="shared" si="87"/>
        <v>0</v>
      </c>
      <c r="BI306" s="141">
        <f t="shared" si="88"/>
        <v>0</v>
      </c>
      <c r="BJ306" s="17" t="s">
        <v>22</v>
      </c>
      <c r="BK306" s="141">
        <f t="shared" si="89"/>
        <v>0</v>
      </c>
      <c r="BL306" s="17" t="s">
        <v>208</v>
      </c>
      <c r="BM306" s="17" t="s">
        <v>762</v>
      </c>
    </row>
    <row r="307" spans="2:65" s="1" customFormat="1" ht="31.5" customHeight="1">
      <c r="B307" s="132"/>
      <c r="C307" s="133" t="s">
        <v>763</v>
      </c>
      <c r="D307" s="133" t="s">
        <v>146</v>
      </c>
      <c r="E307" s="134" t="s">
        <v>764</v>
      </c>
      <c r="F307" s="200" t="s">
        <v>765</v>
      </c>
      <c r="G307" s="200"/>
      <c r="H307" s="200"/>
      <c r="I307" s="200"/>
      <c r="J307" s="135" t="s">
        <v>203</v>
      </c>
      <c r="K307" s="136">
        <v>130.96</v>
      </c>
      <c r="L307" s="203">
        <v>0</v>
      </c>
      <c r="M307" s="203"/>
      <c r="N307" s="201">
        <f t="shared" si="80"/>
        <v>0</v>
      </c>
      <c r="O307" s="201"/>
      <c r="P307" s="201"/>
      <c r="Q307" s="201"/>
      <c r="R307" s="137"/>
      <c r="T307" s="138" t="s">
        <v>5</v>
      </c>
      <c r="U307" s="40" t="s">
        <v>44</v>
      </c>
      <c r="V307" s="139">
        <v>2.5000000000000001E-2</v>
      </c>
      <c r="W307" s="139">
        <f t="shared" si="81"/>
        <v>3.2740000000000005</v>
      </c>
      <c r="X307" s="139">
        <v>0</v>
      </c>
      <c r="Y307" s="139">
        <f t="shared" si="82"/>
        <v>0</v>
      </c>
      <c r="Z307" s="139">
        <v>0</v>
      </c>
      <c r="AA307" s="140">
        <f t="shared" si="83"/>
        <v>0</v>
      </c>
      <c r="AR307" s="17" t="s">
        <v>208</v>
      </c>
      <c r="AT307" s="17" t="s">
        <v>146</v>
      </c>
      <c r="AU307" s="17" t="s">
        <v>94</v>
      </c>
      <c r="AY307" s="17" t="s">
        <v>145</v>
      </c>
      <c r="BE307" s="141">
        <f t="shared" si="84"/>
        <v>0</v>
      </c>
      <c r="BF307" s="141">
        <f t="shared" si="85"/>
        <v>0</v>
      </c>
      <c r="BG307" s="141">
        <f t="shared" si="86"/>
        <v>0</v>
      </c>
      <c r="BH307" s="141">
        <f t="shared" si="87"/>
        <v>0</v>
      </c>
      <c r="BI307" s="141">
        <f t="shared" si="88"/>
        <v>0</v>
      </c>
      <c r="BJ307" s="17" t="s">
        <v>22</v>
      </c>
      <c r="BK307" s="141">
        <f t="shared" si="89"/>
        <v>0</v>
      </c>
      <c r="BL307" s="17" t="s">
        <v>208</v>
      </c>
      <c r="BM307" s="17" t="s">
        <v>766</v>
      </c>
    </row>
    <row r="308" spans="2:65" s="1" customFormat="1" ht="22.5" customHeight="1">
      <c r="B308" s="132"/>
      <c r="C308" s="142" t="s">
        <v>767</v>
      </c>
      <c r="D308" s="142" t="s">
        <v>209</v>
      </c>
      <c r="E308" s="143" t="s">
        <v>768</v>
      </c>
      <c r="F308" s="202" t="s">
        <v>769</v>
      </c>
      <c r="G308" s="202"/>
      <c r="H308" s="202"/>
      <c r="I308" s="202"/>
      <c r="J308" s="144" t="s">
        <v>203</v>
      </c>
      <c r="K308" s="145">
        <v>144.05600000000001</v>
      </c>
      <c r="L308" s="201">
        <v>0</v>
      </c>
      <c r="M308" s="201"/>
      <c r="N308" s="203">
        <f t="shared" si="80"/>
        <v>0</v>
      </c>
      <c r="O308" s="201"/>
      <c r="P308" s="201"/>
      <c r="Q308" s="201"/>
      <c r="R308" s="137"/>
      <c r="T308" s="138" t="s">
        <v>5</v>
      </c>
      <c r="U308" s="40" t="s">
        <v>44</v>
      </c>
      <c r="V308" s="139">
        <v>0</v>
      </c>
      <c r="W308" s="139">
        <f t="shared" si="81"/>
        <v>0</v>
      </c>
      <c r="X308" s="139">
        <v>1.1E-4</v>
      </c>
      <c r="Y308" s="139">
        <f t="shared" si="82"/>
        <v>1.5846160000000001E-2</v>
      </c>
      <c r="Z308" s="139">
        <v>0</v>
      </c>
      <c r="AA308" s="140">
        <f t="shared" si="83"/>
        <v>0</v>
      </c>
      <c r="AR308" s="17" t="s">
        <v>271</v>
      </c>
      <c r="AT308" s="17" t="s">
        <v>209</v>
      </c>
      <c r="AU308" s="17" t="s">
        <v>94</v>
      </c>
      <c r="AY308" s="17" t="s">
        <v>145</v>
      </c>
      <c r="BE308" s="141">
        <f t="shared" si="84"/>
        <v>0</v>
      </c>
      <c r="BF308" s="141">
        <f t="shared" si="85"/>
        <v>0</v>
      </c>
      <c r="BG308" s="141">
        <f t="shared" si="86"/>
        <v>0</v>
      </c>
      <c r="BH308" s="141">
        <f t="shared" si="87"/>
        <v>0</v>
      </c>
      <c r="BI308" s="141">
        <f t="shared" si="88"/>
        <v>0</v>
      </c>
      <c r="BJ308" s="17" t="s">
        <v>22</v>
      </c>
      <c r="BK308" s="141">
        <f t="shared" si="89"/>
        <v>0</v>
      </c>
      <c r="BL308" s="17" t="s">
        <v>208</v>
      </c>
      <c r="BM308" s="17" t="s">
        <v>770</v>
      </c>
    </row>
    <row r="309" spans="2:65" s="1" customFormat="1" ht="31.5" customHeight="1">
      <c r="B309" s="132"/>
      <c r="C309" s="133" t="s">
        <v>771</v>
      </c>
      <c r="D309" s="133" t="s">
        <v>146</v>
      </c>
      <c r="E309" s="134" t="s">
        <v>772</v>
      </c>
      <c r="F309" s="200" t="s">
        <v>773</v>
      </c>
      <c r="G309" s="200"/>
      <c r="H309" s="200"/>
      <c r="I309" s="200"/>
      <c r="J309" s="135" t="s">
        <v>203</v>
      </c>
      <c r="K309" s="136">
        <v>281.05</v>
      </c>
      <c r="L309" s="201">
        <v>0</v>
      </c>
      <c r="M309" s="201"/>
      <c r="N309" s="201">
        <f t="shared" si="80"/>
        <v>0</v>
      </c>
      <c r="O309" s="201"/>
      <c r="P309" s="201"/>
      <c r="Q309" s="201"/>
      <c r="R309" s="137"/>
      <c r="T309" s="138" t="s">
        <v>5</v>
      </c>
      <c r="U309" s="40" t="s">
        <v>44</v>
      </c>
      <c r="V309" s="139">
        <v>2.5000000000000001E-2</v>
      </c>
      <c r="W309" s="139">
        <f t="shared" si="81"/>
        <v>7.026250000000001</v>
      </c>
      <c r="X309" s="139">
        <v>0</v>
      </c>
      <c r="Y309" s="139">
        <f t="shared" si="82"/>
        <v>0</v>
      </c>
      <c r="Z309" s="139">
        <v>0</v>
      </c>
      <c r="AA309" s="140">
        <f t="shared" si="83"/>
        <v>0</v>
      </c>
      <c r="AR309" s="17" t="s">
        <v>208</v>
      </c>
      <c r="AT309" s="17" t="s">
        <v>146</v>
      </c>
      <c r="AU309" s="17" t="s">
        <v>94</v>
      </c>
      <c r="AY309" s="17" t="s">
        <v>145</v>
      </c>
      <c r="BE309" s="141">
        <f t="shared" si="84"/>
        <v>0</v>
      </c>
      <c r="BF309" s="141">
        <f t="shared" si="85"/>
        <v>0</v>
      </c>
      <c r="BG309" s="141">
        <f t="shared" si="86"/>
        <v>0</v>
      </c>
      <c r="BH309" s="141">
        <f t="shared" si="87"/>
        <v>0</v>
      </c>
      <c r="BI309" s="141">
        <f t="shared" si="88"/>
        <v>0</v>
      </c>
      <c r="BJ309" s="17" t="s">
        <v>22</v>
      </c>
      <c r="BK309" s="141">
        <f t="shared" si="89"/>
        <v>0</v>
      </c>
      <c r="BL309" s="17" t="s">
        <v>208</v>
      </c>
      <c r="BM309" s="17" t="s">
        <v>774</v>
      </c>
    </row>
    <row r="310" spans="2:65" s="1" customFormat="1" ht="31.5" customHeight="1">
      <c r="B310" s="132"/>
      <c r="C310" s="133" t="s">
        <v>775</v>
      </c>
      <c r="D310" s="133" t="s">
        <v>146</v>
      </c>
      <c r="E310" s="134" t="s">
        <v>776</v>
      </c>
      <c r="F310" s="200" t="s">
        <v>777</v>
      </c>
      <c r="G310" s="200"/>
      <c r="H310" s="200"/>
      <c r="I310" s="200"/>
      <c r="J310" s="135" t="s">
        <v>617</v>
      </c>
      <c r="K310" s="136">
        <v>5341.1109999999999</v>
      </c>
      <c r="L310" s="203">
        <v>0</v>
      </c>
      <c r="M310" s="203"/>
      <c r="N310" s="201">
        <f t="shared" si="80"/>
        <v>0</v>
      </c>
      <c r="O310" s="201"/>
      <c r="P310" s="201"/>
      <c r="Q310" s="201"/>
      <c r="R310" s="137"/>
      <c r="T310" s="138" t="s">
        <v>5</v>
      </c>
      <c r="U310" s="40" t="s">
        <v>44</v>
      </c>
      <c r="V310" s="139">
        <v>0</v>
      </c>
      <c r="W310" s="139">
        <f t="shared" si="81"/>
        <v>0</v>
      </c>
      <c r="X310" s="139">
        <v>0</v>
      </c>
      <c r="Y310" s="139">
        <f t="shared" si="82"/>
        <v>0</v>
      </c>
      <c r="Z310" s="139">
        <v>0</v>
      </c>
      <c r="AA310" s="140">
        <f t="shared" si="83"/>
        <v>0</v>
      </c>
      <c r="AR310" s="17" t="s">
        <v>208</v>
      </c>
      <c r="AT310" s="17" t="s">
        <v>146</v>
      </c>
      <c r="AU310" s="17" t="s">
        <v>94</v>
      </c>
      <c r="AY310" s="17" t="s">
        <v>145</v>
      </c>
      <c r="BE310" s="141">
        <f t="shared" si="84"/>
        <v>0</v>
      </c>
      <c r="BF310" s="141">
        <f t="shared" si="85"/>
        <v>0</v>
      </c>
      <c r="BG310" s="141">
        <f t="shared" si="86"/>
        <v>0</v>
      </c>
      <c r="BH310" s="141">
        <f t="shared" si="87"/>
        <v>0</v>
      </c>
      <c r="BI310" s="141">
        <f t="shared" si="88"/>
        <v>0</v>
      </c>
      <c r="BJ310" s="17" t="s">
        <v>22</v>
      </c>
      <c r="BK310" s="141">
        <f t="shared" si="89"/>
        <v>0</v>
      </c>
      <c r="BL310" s="17" t="s">
        <v>208</v>
      </c>
      <c r="BM310" s="17" t="s">
        <v>778</v>
      </c>
    </row>
    <row r="311" spans="2:65" s="9" customFormat="1" ht="29.85" customHeight="1">
      <c r="B311" s="121"/>
      <c r="C311" s="122"/>
      <c r="D311" s="131" t="s">
        <v>117</v>
      </c>
      <c r="E311" s="131"/>
      <c r="F311" s="131"/>
      <c r="G311" s="131"/>
      <c r="H311" s="131"/>
      <c r="I311" s="131"/>
      <c r="J311" s="131"/>
      <c r="K311" s="131"/>
      <c r="L311" s="131"/>
      <c r="M311" s="131"/>
      <c r="N311" s="204">
        <f>BK311</f>
        <v>0</v>
      </c>
      <c r="O311" s="205"/>
      <c r="P311" s="205"/>
      <c r="Q311" s="205"/>
      <c r="R311" s="124"/>
      <c r="T311" s="125"/>
      <c r="U311" s="122"/>
      <c r="V311" s="122"/>
      <c r="W311" s="126">
        <f>W312</f>
        <v>0.43</v>
      </c>
      <c r="X311" s="122"/>
      <c r="Y311" s="126">
        <f>Y312</f>
        <v>1.384E-2</v>
      </c>
      <c r="Z311" s="122"/>
      <c r="AA311" s="127">
        <f>AA312</f>
        <v>0</v>
      </c>
      <c r="AR311" s="128" t="s">
        <v>94</v>
      </c>
      <c r="AT311" s="129" t="s">
        <v>78</v>
      </c>
      <c r="AU311" s="129" t="s">
        <v>22</v>
      </c>
      <c r="AY311" s="128" t="s">
        <v>145</v>
      </c>
      <c r="BK311" s="130">
        <f>BK312</f>
        <v>0</v>
      </c>
    </row>
    <row r="312" spans="2:65" s="1" customFormat="1" ht="22.5" customHeight="1">
      <c r="B312" s="132"/>
      <c r="C312" s="133" t="s">
        <v>779</v>
      </c>
      <c r="D312" s="133" t="s">
        <v>146</v>
      </c>
      <c r="E312" s="134" t="s">
        <v>780</v>
      </c>
      <c r="F312" s="200" t="s">
        <v>781</v>
      </c>
      <c r="G312" s="200"/>
      <c r="H312" s="200"/>
      <c r="I312" s="200"/>
      <c r="J312" s="135" t="s">
        <v>158</v>
      </c>
      <c r="K312" s="136">
        <v>1</v>
      </c>
      <c r="L312" s="201">
        <v>0</v>
      </c>
      <c r="M312" s="201"/>
      <c r="N312" s="201">
        <f>ROUND(L312*K312,2)</f>
        <v>0</v>
      </c>
      <c r="O312" s="201"/>
      <c r="P312" s="201"/>
      <c r="Q312" s="201"/>
      <c r="R312" s="137"/>
      <c r="T312" s="138" t="s">
        <v>5</v>
      </c>
      <c r="U312" s="40" t="s">
        <v>44</v>
      </c>
      <c r="V312" s="139">
        <v>0.43</v>
      </c>
      <c r="W312" s="139">
        <f>V312*K312</f>
        <v>0.43</v>
      </c>
      <c r="X312" s="139">
        <v>1.384E-2</v>
      </c>
      <c r="Y312" s="139">
        <f>X312*K312</f>
        <v>1.384E-2</v>
      </c>
      <c r="Z312" s="139">
        <v>0</v>
      </c>
      <c r="AA312" s="140">
        <f>Z312*K312</f>
        <v>0</v>
      </c>
      <c r="AR312" s="17" t="s">
        <v>208</v>
      </c>
      <c r="AT312" s="17" t="s">
        <v>146</v>
      </c>
      <c r="AU312" s="17" t="s">
        <v>94</v>
      </c>
      <c r="AY312" s="17" t="s">
        <v>145</v>
      </c>
      <c r="BE312" s="141">
        <f>IF(U312="základní",N312,0)</f>
        <v>0</v>
      </c>
      <c r="BF312" s="141">
        <f>IF(U312="snížená",N312,0)</f>
        <v>0</v>
      </c>
      <c r="BG312" s="141">
        <f>IF(U312="zákl. přenesená",N312,0)</f>
        <v>0</v>
      </c>
      <c r="BH312" s="141">
        <f>IF(U312="sníž. přenesená",N312,0)</f>
        <v>0</v>
      </c>
      <c r="BI312" s="141">
        <f>IF(U312="nulová",N312,0)</f>
        <v>0</v>
      </c>
      <c r="BJ312" s="17" t="s">
        <v>22</v>
      </c>
      <c r="BK312" s="141">
        <f>ROUND(L312*K312,2)</f>
        <v>0</v>
      </c>
      <c r="BL312" s="17" t="s">
        <v>208</v>
      </c>
      <c r="BM312" s="17" t="s">
        <v>782</v>
      </c>
    </row>
    <row r="313" spans="2:65" s="9" customFormat="1" ht="29.85" customHeight="1">
      <c r="B313" s="121"/>
      <c r="C313" s="122"/>
      <c r="D313" s="131" t="s">
        <v>118</v>
      </c>
      <c r="E313" s="131"/>
      <c r="F313" s="131"/>
      <c r="G313" s="131"/>
      <c r="H313" s="131"/>
      <c r="I313" s="131"/>
      <c r="J313" s="131"/>
      <c r="K313" s="131"/>
      <c r="L313" s="131"/>
      <c r="M313" s="131"/>
      <c r="N313" s="204">
        <f>BK313</f>
        <v>0</v>
      </c>
      <c r="O313" s="205"/>
      <c r="P313" s="205"/>
      <c r="Q313" s="205"/>
      <c r="R313" s="124"/>
      <c r="T313" s="125"/>
      <c r="U313" s="122"/>
      <c r="V313" s="122"/>
      <c r="W313" s="126">
        <f>W314</f>
        <v>0.32</v>
      </c>
      <c r="X313" s="122"/>
      <c r="Y313" s="126">
        <f>Y314</f>
        <v>1.0499999999999999E-3</v>
      </c>
      <c r="Z313" s="122"/>
      <c r="AA313" s="127">
        <f>AA314</f>
        <v>0</v>
      </c>
      <c r="AR313" s="128" t="s">
        <v>94</v>
      </c>
      <c r="AT313" s="129" t="s">
        <v>78</v>
      </c>
      <c r="AU313" s="129" t="s">
        <v>22</v>
      </c>
      <c r="AY313" s="128" t="s">
        <v>145</v>
      </c>
      <c r="BK313" s="130">
        <f>BK314</f>
        <v>0</v>
      </c>
    </row>
    <row r="314" spans="2:65" s="1" customFormat="1" ht="22.5" customHeight="1">
      <c r="B314" s="132"/>
      <c r="C314" s="133" t="s">
        <v>783</v>
      </c>
      <c r="D314" s="133" t="s">
        <v>146</v>
      </c>
      <c r="E314" s="134" t="s">
        <v>784</v>
      </c>
      <c r="F314" s="200" t="s">
        <v>785</v>
      </c>
      <c r="G314" s="200"/>
      <c r="H314" s="200"/>
      <c r="I314" s="200"/>
      <c r="J314" s="135" t="s">
        <v>158</v>
      </c>
      <c r="K314" s="136">
        <v>1</v>
      </c>
      <c r="L314" s="201">
        <v>0</v>
      </c>
      <c r="M314" s="201"/>
      <c r="N314" s="201">
        <f>ROUND(L314*K314,2)</f>
        <v>0</v>
      </c>
      <c r="O314" s="201"/>
      <c r="P314" s="201"/>
      <c r="Q314" s="201"/>
      <c r="R314" s="137"/>
      <c r="T314" s="138" t="s">
        <v>5</v>
      </c>
      <c r="U314" s="40" t="s">
        <v>44</v>
      </c>
      <c r="V314" s="139">
        <v>0.32</v>
      </c>
      <c r="W314" s="139">
        <f>V314*K314</f>
        <v>0.32</v>
      </c>
      <c r="X314" s="139">
        <v>1.0499999999999999E-3</v>
      </c>
      <c r="Y314" s="139">
        <f>X314*K314</f>
        <v>1.0499999999999999E-3</v>
      </c>
      <c r="Z314" s="139">
        <v>0</v>
      </c>
      <c r="AA314" s="140">
        <f>Z314*K314</f>
        <v>0</v>
      </c>
      <c r="AR314" s="17" t="s">
        <v>208</v>
      </c>
      <c r="AT314" s="17" t="s">
        <v>146</v>
      </c>
      <c r="AU314" s="17" t="s">
        <v>94</v>
      </c>
      <c r="AY314" s="17" t="s">
        <v>145</v>
      </c>
      <c r="BE314" s="141">
        <f>IF(U314="základní",N314,0)</f>
        <v>0</v>
      </c>
      <c r="BF314" s="141">
        <f>IF(U314="snížená",N314,0)</f>
        <v>0</v>
      </c>
      <c r="BG314" s="141">
        <f>IF(U314="zákl. přenesená",N314,0)</f>
        <v>0</v>
      </c>
      <c r="BH314" s="141">
        <f>IF(U314="sníž. přenesená",N314,0)</f>
        <v>0</v>
      </c>
      <c r="BI314" s="141">
        <f>IF(U314="nulová",N314,0)</f>
        <v>0</v>
      </c>
      <c r="BJ314" s="17" t="s">
        <v>22</v>
      </c>
      <c r="BK314" s="141">
        <f>ROUND(L314*K314,2)</f>
        <v>0</v>
      </c>
      <c r="BL314" s="17" t="s">
        <v>208</v>
      </c>
      <c r="BM314" s="17" t="s">
        <v>786</v>
      </c>
    </row>
    <row r="315" spans="2:65" s="9" customFormat="1" ht="29.85" customHeight="1">
      <c r="B315" s="121"/>
      <c r="C315" s="122"/>
      <c r="D315" s="131" t="s">
        <v>119</v>
      </c>
      <c r="E315" s="131"/>
      <c r="F315" s="131"/>
      <c r="G315" s="131"/>
      <c r="H315" s="131"/>
      <c r="I315" s="131"/>
      <c r="J315" s="131"/>
      <c r="K315" s="131"/>
      <c r="L315" s="131"/>
      <c r="M315" s="131"/>
      <c r="N315" s="204">
        <f>BK315</f>
        <v>0</v>
      </c>
      <c r="O315" s="205"/>
      <c r="P315" s="205"/>
      <c r="Q315" s="205"/>
      <c r="R315" s="124"/>
      <c r="T315" s="125"/>
      <c r="U315" s="122"/>
      <c r="V315" s="122"/>
      <c r="W315" s="126">
        <f>SUM(W316:W318)</f>
        <v>6.6255199999999999</v>
      </c>
      <c r="X315" s="122"/>
      <c r="Y315" s="126">
        <f>SUM(Y316:Y318)</f>
        <v>0</v>
      </c>
      <c r="Z315" s="122"/>
      <c r="AA315" s="127">
        <f>SUM(AA316:AA318)</f>
        <v>0</v>
      </c>
      <c r="AR315" s="128" t="s">
        <v>94</v>
      </c>
      <c r="AT315" s="129" t="s">
        <v>78</v>
      </c>
      <c r="AU315" s="129" t="s">
        <v>22</v>
      </c>
      <c r="AY315" s="128" t="s">
        <v>145</v>
      </c>
      <c r="BK315" s="130">
        <f>SUM(BK316:BK318)</f>
        <v>0</v>
      </c>
    </row>
    <row r="316" spans="2:65" s="1" customFormat="1" ht="31.5" customHeight="1">
      <c r="B316" s="132"/>
      <c r="C316" s="133" t="s">
        <v>787</v>
      </c>
      <c r="D316" s="133" t="s">
        <v>146</v>
      </c>
      <c r="E316" s="134" t="s">
        <v>788</v>
      </c>
      <c r="F316" s="200" t="s">
        <v>789</v>
      </c>
      <c r="G316" s="200"/>
      <c r="H316" s="200"/>
      <c r="I316" s="200"/>
      <c r="J316" s="135" t="s">
        <v>203</v>
      </c>
      <c r="K316" s="136">
        <v>3.95</v>
      </c>
      <c r="L316" s="201">
        <v>0</v>
      </c>
      <c r="M316" s="201"/>
      <c r="N316" s="201">
        <f>ROUND(L316*K316,2)</f>
        <v>0</v>
      </c>
      <c r="O316" s="201"/>
      <c r="P316" s="201"/>
      <c r="Q316" s="201"/>
      <c r="R316" s="137"/>
      <c r="T316" s="138" t="s">
        <v>5</v>
      </c>
      <c r="U316" s="40" t="s">
        <v>44</v>
      </c>
      <c r="V316" s="139">
        <v>8.7999999999999995E-2</v>
      </c>
      <c r="W316" s="139">
        <f>V316*K316</f>
        <v>0.34760000000000002</v>
      </c>
      <c r="X316" s="139">
        <v>0</v>
      </c>
      <c r="Y316" s="139">
        <f>X316*K316</f>
        <v>0</v>
      </c>
      <c r="Z316" s="139">
        <v>0</v>
      </c>
      <c r="AA316" s="140">
        <f>Z316*K316</f>
        <v>0</v>
      </c>
      <c r="AR316" s="17" t="s">
        <v>208</v>
      </c>
      <c r="AT316" s="17" t="s">
        <v>146</v>
      </c>
      <c r="AU316" s="17" t="s">
        <v>94</v>
      </c>
      <c r="AY316" s="17" t="s">
        <v>145</v>
      </c>
      <c r="BE316" s="141">
        <f>IF(U316="základní",N316,0)</f>
        <v>0</v>
      </c>
      <c r="BF316" s="141">
        <f>IF(U316="snížená",N316,0)</f>
        <v>0</v>
      </c>
      <c r="BG316" s="141">
        <f>IF(U316="zákl. přenesená",N316,0)</f>
        <v>0</v>
      </c>
      <c r="BH316" s="141">
        <f>IF(U316="sníž. přenesená",N316,0)</f>
        <v>0</v>
      </c>
      <c r="BI316" s="141">
        <f>IF(U316="nulová",N316,0)</f>
        <v>0</v>
      </c>
      <c r="BJ316" s="17" t="s">
        <v>22</v>
      </c>
      <c r="BK316" s="141">
        <f>ROUND(L316*K316,2)</f>
        <v>0</v>
      </c>
      <c r="BL316" s="17" t="s">
        <v>208</v>
      </c>
      <c r="BM316" s="17" t="s">
        <v>790</v>
      </c>
    </row>
    <row r="317" spans="2:65" s="1" customFormat="1" ht="31.5" customHeight="1">
      <c r="B317" s="132"/>
      <c r="C317" s="133" t="s">
        <v>791</v>
      </c>
      <c r="D317" s="133" t="s">
        <v>146</v>
      </c>
      <c r="E317" s="134" t="s">
        <v>792</v>
      </c>
      <c r="F317" s="200" t="s">
        <v>793</v>
      </c>
      <c r="G317" s="200"/>
      <c r="H317" s="200"/>
      <c r="I317" s="200"/>
      <c r="J317" s="135" t="s">
        <v>162</v>
      </c>
      <c r="K317" s="136">
        <v>71.34</v>
      </c>
      <c r="L317" s="201">
        <v>0</v>
      </c>
      <c r="M317" s="201"/>
      <c r="N317" s="201">
        <f>ROUND(L317*K317,2)</f>
        <v>0</v>
      </c>
      <c r="O317" s="201"/>
      <c r="P317" s="201"/>
      <c r="Q317" s="201"/>
      <c r="R317" s="137"/>
      <c r="T317" s="138" t="s">
        <v>5</v>
      </c>
      <c r="U317" s="40" t="s">
        <v>44</v>
      </c>
      <c r="V317" s="139">
        <v>8.7999999999999995E-2</v>
      </c>
      <c r="W317" s="139">
        <f>V317*K317</f>
        <v>6.2779199999999999</v>
      </c>
      <c r="X317" s="139">
        <v>0</v>
      </c>
      <c r="Y317" s="139">
        <f>X317*K317</f>
        <v>0</v>
      </c>
      <c r="Z317" s="139">
        <v>0</v>
      </c>
      <c r="AA317" s="140">
        <f>Z317*K317</f>
        <v>0</v>
      </c>
      <c r="AR317" s="17" t="s">
        <v>208</v>
      </c>
      <c r="AT317" s="17" t="s">
        <v>146</v>
      </c>
      <c r="AU317" s="17" t="s">
        <v>94</v>
      </c>
      <c r="AY317" s="17" t="s">
        <v>145</v>
      </c>
      <c r="BE317" s="141">
        <f>IF(U317="základní",N317,0)</f>
        <v>0</v>
      </c>
      <c r="BF317" s="141">
        <f>IF(U317="snížená",N317,0)</f>
        <v>0</v>
      </c>
      <c r="BG317" s="141">
        <f>IF(U317="zákl. přenesená",N317,0)</f>
        <v>0</v>
      </c>
      <c r="BH317" s="141">
        <f>IF(U317="sníž. přenesená",N317,0)</f>
        <v>0</v>
      </c>
      <c r="BI317" s="141">
        <f>IF(U317="nulová",N317,0)</f>
        <v>0</v>
      </c>
      <c r="BJ317" s="17" t="s">
        <v>22</v>
      </c>
      <c r="BK317" s="141">
        <f>ROUND(L317*K317,2)</f>
        <v>0</v>
      </c>
      <c r="BL317" s="17" t="s">
        <v>208</v>
      </c>
      <c r="BM317" s="17" t="s">
        <v>794</v>
      </c>
    </row>
    <row r="318" spans="2:65" s="1" customFormat="1" ht="31.5" customHeight="1">
      <c r="B318" s="132"/>
      <c r="C318" s="133" t="s">
        <v>795</v>
      </c>
      <c r="D318" s="133" t="s">
        <v>146</v>
      </c>
      <c r="E318" s="134" t="s">
        <v>796</v>
      </c>
      <c r="F318" s="200" t="s">
        <v>797</v>
      </c>
      <c r="G318" s="200"/>
      <c r="H318" s="200"/>
      <c r="I318" s="200"/>
      <c r="J318" s="135" t="s">
        <v>617</v>
      </c>
      <c r="K318" s="136">
        <v>499.26</v>
      </c>
      <c r="L318" s="201">
        <v>0</v>
      </c>
      <c r="M318" s="201"/>
      <c r="N318" s="201">
        <f>ROUND(L318*K318,2)</f>
        <v>0</v>
      </c>
      <c r="O318" s="201"/>
      <c r="P318" s="201"/>
      <c r="Q318" s="201"/>
      <c r="R318" s="137"/>
      <c r="T318" s="138" t="s">
        <v>5</v>
      </c>
      <c r="U318" s="40" t="s">
        <v>44</v>
      </c>
      <c r="V318" s="139">
        <v>0</v>
      </c>
      <c r="W318" s="139">
        <f>V318*K318</f>
        <v>0</v>
      </c>
      <c r="X318" s="139">
        <v>0</v>
      </c>
      <c r="Y318" s="139">
        <f>X318*K318</f>
        <v>0</v>
      </c>
      <c r="Z318" s="139">
        <v>0</v>
      </c>
      <c r="AA318" s="140">
        <f>Z318*K318</f>
        <v>0</v>
      </c>
      <c r="AR318" s="17" t="s">
        <v>208</v>
      </c>
      <c r="AT318" s="17" t="s">
        <v>146</v>
      </c>
      <c r="AU318" s="17" t="s">
        <v>94</v>
      </c>
      <c r="AY318" s="17" t="s">
        <v>145</v>
      </c>
      <c r="BE318" s="141">
        <f>IF(U318="základní",N318,0)</f>
        <v>0</v>
      </c>
      <c r="BF318" s="141">
        <f>IF(U318="snížená",N318,0)</f>
        <v>0</v>
      </c>
      <c r="BG318" s="141">
        <f>IF(U318="zákl. přenesená",N318,0)</f>
        <v>0</v>
      </c>
      <c r="BH318" s="141">
        <f>IF(U318="sníž. přenesená",N318,0)</f>
        <v>0</v>
      </c>
      <c r="BI318" s="141">
        <f>IF(U318="nulová",N318,0)</f>
        <v>0</v>
      </c>
      <c r="BJ318" s="17" t="s">
        <v>22</v>
      </c>
      <c r="BK318" s="141">
        <f>ROUND(L318*K318,2)</f>
        <v>0</v>
      </c>
      <c r="BL318" s="17" t="s">
        <v>208</v>
      </c>
      <c r="BM318" s="17" t="s">
        <v>798</v>
      </c>
    </row>
    <row r="319" spans="2:65" s="9" customFormat="1" ht="29.85" customHeight="1">
      <c r="B319" s="121"/>
      <c r="C319" s="122"/>
      <c r="D319" s="131" t="s">
        <v>120</v>
      </c>
      <c r="E319" s="131"/>
      <c r="F319" s="131"/>
      <c r="G319" s="131"/>
      <c r="H319" s="131"/>
      <c r="I319" s="131"/>
      <c r="J319" s="131"/>
      <c r="K319" s="131"/>
      <c r="L319" s="131"/>
      <c r="M319" s="131"/>
      <c r="N319" s="204">
        <f>BK319</f>
        <v>0</v>
      </c>
      <c r="O319" s="205"/>
      <c r="P319" s="205"/>
      <c r="Q319" s="205"/>
      <c r="R319" s="124"/>
      <c r="T319" s="125"/>
      <c r="U319" s="122"/>
      <c r="V319" s="122"/>
      <c r="W319" s="126">
        <f>SUM(W320:W328)</f>
        <v>448.60870200000005</v>
      </c>
      <c r="X319" s="122"/>
      <c r="Y319" s="126">
        <f>SUM(Y320:Y328)</f>
        <v>9.4227248699999997</v>
      </c>
      <c r="Z319" s="122"/>
      <c r="AA319" s="127">
        <f>SUM(AA320:AA328)</f>
        <v>0</v>
      </c>
      <c r="AR319" s="128" t="s">
        <v>94</v>
      </c>
      <c r="AT319" s="129" t="s">
        <v>78</v>
      </c>
      <c r="AU319" s="129" t="s">
        <v>22</v>
      </c>
      <c r="AY319" s="128" t="s">
        <v>145</v>
      </c>
      <c r="BK319" s="130">
        <f>SUM(BK320:BK328)</f>
        <v>0</v>
      </c>
    </row>
    <row r="320" spans="2:65" s="1" customFormat="1" ht="31.5" customHeight="1">
      <c r="B320" s="132"/>
      <c r="C320" s="133" t="s">
        <v>799</v>
      </c>
      <c r="D320" s="133" t="s">
        <v>146</v>
      </c>
      <c r="E320" s="134" t="s">
        <v>800</v>
      </c>
      <c r="F320" s="200" t="s">
        <v>801</v>
      </c>
      <c r="G320" s="200"/>
      <c r="H320" s="200"/>
      <c r="I320" s="200"/>
      <c r="J320" s="135" t="s">
        <v>203</v>
      </c>
      <c r="K320" s="136">
        <v>123.48699999999999</v>
      </c>
      <c r="L320" s="201">
        <v>0</v>
      </c>
      <c r="M320" s="201"/>
      <c r="N320" s="201">
        <f t="shared" ref="N320:N328" si="90">ROUND(L320*K320,2)</f>
        <v>0</v>
      </c>
      <c r="O320" s="201"/>
      <c r="P320" s="201"/>
      <c r="Q320" s="201"/>
      <c r="R320" s="137"/>
      <c r="T320" s="138" t="s">
        <v>5</v>
      </c>
      <c r="U320" s="40" t="s">
        <v>44</v>
      </c>
      <c r="V320" s="139">
        <v>1.617</v>
      </c>
      <c r="W320" s="139">
        <f t="shared" ref="W320:W328" si="91">V320*K320</f>
        <v>199.67847899999998</v>
      </c>
      <c r="X320" s="139">
        <v>4.6019999999999998E-2</v>
      </c>
      <c r="Y320" s="139">
        <f t="shared" ref="Y320:Y328" si="92">X320*K320</f>
        <v>5.6828717399999995</v>
      </c>
      <c r="Z320" s="139">
        <v>0</v>
      </c>
      <c r="AA320" s="140">
        <f t="shared" ref="AA320:AA328" si="93">Z320*K320</f>
        <v>0</v>
      </c>
      <c r="AR320" s="17" t="s">
        <v>208</v>
      </c>
      <c r="AT320" s="17" t="s">
        <v>146</v>
      </c>
      <c r="AU320" s="17" t="s">
        <v>94</v>
      </c>
      <c r="AY320" s="17" t="s">
        <v>145</v>
      </c>
      <c r="BE320" s="141">
        <f t="shared" ref="BE320:BE328" si="94">IF(U320="základní",N320,0)</f>
        <v>0</v>
      </c>
      <c r="BF320" s="141">
        <f t="shared" ref="BF320:BF328" si="95">IF(U320="snížená",N320,0)</f>
        <v>0</v>
      </c>
      <c r="BG320" s="141">
        <f t="shared" ref="BG320:BG328" si="96">IF(U320="zákl. přenesená",N320,0)</f>
        <v>0</v>
      </c>
      <c r="BH320" s="141">
        <f t="shared" ref="BH320:BH328" si="97">IF(U320="sníž. přenesená",N320,0)</f>
        <v>0</v>
      </c>
      <c r="BI320" s="141">
        <f t="shared" ref="BI320:BI328" si="98">IF(U320="nulová",N320,0)</f>
        <v>0</v>
      </c>
      <c r="BJ320" s="17" t="s">
        <v>22</v>
      </c>
      <c r="BK320" s="141">
        <f t="shared" ref="BK320:BK328" si="99">ROUND(L320*K320,2)</f>
        <v>0</v>
      </c>
      <c r="BL320" s="17" t="s">
        <v>208</v>
      </c>
      <c r="BM320" s="17" t="s">
        <v>802</v>
      </c>
    </row>
    <row r="321" spans="2:65" s="1" customFormat="1" ht="44.25" customHeight="1">
      <c r="B321" s="132"/>
      <c r="C321" s="133" t="s">
        <v>803</v>
      </c>
      <c r="D321" s="133" t="s">
        <v>146</v>
      </c>
      <c r="E321" s="134" t="s">
        <v>804</v>
      </c>
      <c r="F321" s="200" t="s">
        <v>805</v>
      </c>
      <c r="G321" s="200"/>
      <c r="H321" s="200"/>
      <c r="I321" s="200"/>
      <c r="J321" s="135" t="s">
        <v>203</v>
      </c>
      <c r="K321" s="136">
        <v>34.329000000000001</v>
      </c>
      <c r="L321" s="201">
        <v>0</v>
      </c>
      <c r="M321" s="201"/>
      <c r="N321" s="201">
        <f t="shared" si="90"/>
        <v>0</v>
      </c>
      <c r="O321" s="201"/>
      <c r="P321" s="201"/>
      <c r="Q321" s="201"/>
      <c r="R321" s="137"/>
      <c r="T321" s="138" t="s">
        <v>5</v>
      </c>
      <c r="U321" s="40" t="s">
        <v>44</v>
      </c>
      <c r="V321" s="139">
        <v>0.95899999999999996</v>
      </c>
      <c r="W321" s="139">
        <f t="shared" si="91"/>
        <v>32.921511000000002</v>
      </c>
      <c r="X321" s="139">
        <v>2.8219999999999999E-2</v>
      </c>
      <c r="Y321" s="139">
        <f t="shared" si="92"/>
        <v>0.96876437999999998</v>
      </c>
      <c r="Z321" s="139">
        <v>0</v>
      </c>
      <c r="AA321" s="140">
        <f t="shared" si="93"/>
        <v>0</v>
      </c>
      <c r="AR321" s="17" t="s">
        <v>208</v>
      </c>
      <c r="AT321" s="17" t="s">
        <v>146</v>
      </c>
      <c r="AU321" s="17" t="s">
        <v>94</v>
      </c>
      <c r="AY321" s="17" t="s">
        <v>145</v>
      </c>
      <c r="BE321" s="141">
        <f t="shared" si="94"/>
        <v>0</v>
      </c>
      <c r="BF321" s="141">
        <f t="shared" si="95"/>
        <v>0</v>
      </c>
      <c r="BG321" s="141">
        <f t="shared" si="96"/>
        <v>0</v>
      </c>
      <c r="BH321" s="141">
        <f t="shared" si="97"/>
        <v>0</v>
      </c>
      <c r="BI321" s="141">
        <f t="shared" si="98"/>
        <v>0</v>
      </c>
      <c r="BJ321" s="17" t="s">
        <v>22</v>
      </c>
      <c r="BK321" s="141">
        <f t="shared" si="99"/>
        <v>0</v>
      </c>
      <c r="BL321" s="17" t="s">
        <v>208</v>
      </c>
      <c r="BM321" s="17" t="s">
        <v>806</v>
      </c>
    </row>
    <row r="322" spans="2:65" s="1" customFormat="1" ht="22.5" customHeight="1">
      <c r="B322" s="132"/>
      <c r="C322" s="133" t="s">
        <v>807</v>
      </c>
      <c r="D322" s="133" t="s">
        <v>146</v>
      </c>
      <c r="E322" s="134" t="s">
        <v>808</v>
      </c>
      <c r="F322" s="200" t="s">
        <v>809</v>
      </c>
      <c r="G322" s="200"/>
      <c r="H322" s="200"/>
      <c r="I322" s="200"/>
      <c r="J322" s="135" t="s">
        <v>203</v>
      </c>
      <c r="K322" s="136">
        <v>157.816</v>
      </c>
      <c r="L322" s="201">
        <v>0</v>
      </c>
      <c r="M322" s="201"/>
      <c r="N322" s="201">
        <f t="shared" si="90"/>
        <v>0</v>
      </c>
      <c r="O322" s="201"/>
      <c r="P322" s="201"/>
      <c r="Q322" s="201"/>
      <c r="R322" s="137"/>
      <c r="T322" s="138" t="s">
        <v>5</v>
      </c>
      <c r="U322" s="40" t="s">
        <v>44</v>
      </c>
      <c r="V322" s="139">
        <v>3.2000000000000001E-2</v>
      </c>
      <c r="W322" s="139">
        <f t="shared" si="91"/>
        <v>5.0501120000000004</v>
      </c>
      <c r="X322" s="139">
        <v>1E-4</v>
      </c>
      <c r="Y322" s="139">
        <f t="shared" si="92"/>
        <v>1.57816E-2</v>
      </c>
      <c r="Z322" s="139">
        <v>0</v>
      </c>
      <c r="AA322" s="140">
        <f t="shared" si="93"/>
        <v>0</v>
      </c>
      <c r="AR322" s="17" t="s">
        <v>208</v>
      </c>
      <c r="AT322" s="17" t="s">
        <v>146</v>
      </c>
      <c r="AU322" s="17" t="s">
        <v>94</v>
      </c>
      <c r="AY322" s="17" t="s">
        <v>145</v>
      </c>
      <c r="BE322" s="141">
        <f t="shared" si="94"/>
        <v>0</v>
      </c>
      <c r="BF322" s="141">
        <f t="shared" si="95"/>
        <v>0</v>
      </c>
      <c r="BG322" s="141">
        <f t="shared" si="96"/>
        <v>0</v>
      </c>
      <c r="BH322" s="141">
        <f t="shared" si="97"/>
        <v>0</v>
      </c>
      <c r="BI322" s="141">
        <f t="shared" si="98"/>
        <v>0</v>
      </c>
      <c r="BJ322" s="17" t="s">
        <v>22</v>
      </c>
      <c r="BK322" s="141">
        <f t="shared" si="99"/>
        <v>0</v>
      </c>
      <c r="BL322" s="17" t="s">
        <v>208</v>
      </c>
      <c r="BM322" s="17" t="s">
        <v>810</v>
      </c>
    </row>
    <row r="323" spans="2:65" s="1" customFormat="1" ht="22.5" customHeight="1">
      <c r="B323" s="132"/>
      <c r="C323" s="133" t="s">
        <v>811</v>
      </c>
      <c r="D323" s="133" t="s">
        <v>146</v>
      </c>
      <c r="E323" s="134" t="s">
        <v>812</v>
      </c>
      <c r="F323" s="200" t="s">
        <v>813</v>
      </c>
      <c r="G323" s="200"/>
      <c r="H323" s="200"/>
      <c r="I323" s="200"/>
      <c r="J323" s="135" t="s">
        <v>203</v>
      </c>
      <c r="K323" s="136">
        <v>346.95</v>
      </c>
      <c r="L323" s="201">
        <v>0</v>
      </c>
      <c r="M323" s="201"/>
      <c r="N323" s="201">
        <f t="shared" si="90"/>
        <v>0</v>
      </c>
      <c r="O323" s="201"/>
      <c r="P323" s="201"/>
      <c r="Q323" s="201"/>
      <c r="R323" s="137"/>
      <c r="T323" s="138" t="s">
        <v>5</v>
      </c>
      <c r="U323" s="40" t="s">
        <v>44</v>
      </c>
      <c r="V323" s="139">
        <v>6.6000000000000003E-2</v>
      </c>
      <c r="W323" s="139">
        <f t="shared" si="91"/>
        <v>22.898700000000002</v>
      </c>
      <c r="X323" s="139">
        <v>0</v>
      </c>
      <c r="Y323" s="139">
        <f t="shared" si="92"/>
        <v>0</v>
      </c>
      <c r="Z323" s="139">
        <v>0</v>
      </c>
      <c r="AA323" s="140">
        <f t="shared" si="93"/>
        <v>0</v>
      </c>
      <c r="AR323" s="17" t="s">
        <v>208</v>
      </c>
      <c r="AT323" s="17" t="s">
        <v>146</v>
      </c>
      <c r="AU323" s="17" t="s">
        <v>94</v>
      </c>
      <c r="AY323" s="17" t="s">
        <v>145</v>
      </c>
      <c r="BE323" s="141">
        <f t="shared" si="94"/>
        <v>0</v>
      </c>
      <c r="BF323" s="141">
        <f t="shared" si="95"/>
        <v>0</v>
      </c>
      <c r="BG323" s="141">
        <f t="shared" si="96"/>
        <v>0</v>
      </c>
      <c r="BH323" s="141">
        <f t="shared" si="97"/>
        <v>0</v>
      </c>
      <c r="BI323" s="141">
        <f t="shared" si="98"/>
        <v>0</v>
      </c>
      <c r="BJ323" s="17" t="s">
        <v>22</v>
      </c>
      <c r="BK323" s="141">
        <f t="shared" si="99"/>
        <v>0</v>
      </c>
      <c r="BL323" s="17" t="s">
        <v>208</v>
      </c>
      <c r="BM323" s="17" t="s">
        <v>814</v>
      </c>
    </row>
    <row r="324" spans="2:65" s="1" customFormat="1" ht="22.5" customHeight="1">
      <c r="B324" s="132"/>
      <c r="C324" s="142" t="s">
        <v>815</v>
      </c>
      <c r="D324" s="142" t="s">
        <v>209</v>
      </c>
      <c r="E324" s="143" t="s">
        <v>816</v>
      </c>
      <c r="F324" s="202" t="s">
        <v>1078</v>
      </c>
      <c r="G324" s="202"/>
      <c r="H324" s="202"/>
      <c r="I324" s="202"/>
      <c r="J324" s="144" t="s">
        <v>203</v>
      </c>
      <c r="K324" s="145">
        <v>381.64499999999998</v>
      </c>
      <c r="L324" s="201">
        <v>0</v>
      </c>
      <c r="M324" s="201"/>
      <c r="N324" s="203">
        <f t="shared" si="90"/>
        <v>0</v>
      </c>
      <c r="O324" s="201"/>
      <c r="P324" s="201"/>
      <c r="Q324" s="201"/>
      <c r="R324" s="137"/>
      <c r="T324" s="138" t="s">
        <v>5</v>
      </c>
      <c r="U324" s="40" t="s">
        <v>44</v>
      </c>
      <c r="V324" s="139">
        <v>0</v>
      </c>
      <c r="W324" s="139">
        <f t="shared" si="91"/>
        <v>0</v>
      </c>
      <c r="X324" s="139">
        <v>1.7000000000000001E-4</v>
      </c>
      <c r="Y324" s="139">
        <f t="shared" si="92"/>
        <v>6.4879649999999997E-2</v>
      </c>
      <c r="Z324" s="139">
        <v>0</v>
      </c>
      <c r="AA324" s="140">
        <f t="shared" si="93"/>
        <v>0</v>
      </c>
      <c r="AR324" s="17" t="s">
        <v>271</v>
      </c>
      <c r="AT324" s="17" t="s">
        <v>209</v>
      </c>
      <c r="AU324" s="17" t="s">
        <v>94</v>
      </c>
      <c r="AY324" s="17" t="s">
        <v>145</v>
      </c>
      <c r="BE324" s="141">
        <f t="shared" si="94"/>
        <v>0</v>
      </c>
      <c r="BF324" s="141">
        <f t="shared" si="95"/>
        <v>0</v>
      </c>
      <c r="BG324" s="141">
        <f t="shared" si="96"/>
        <v>0</v>
      </c>
      <c r="BH324" s="141">
        <f t="shared" si="97"/>
        <v>0</v>
      </c>
      <c r="BI324" s="141">
        <f t="shared" si="98"/>
        <v>0</v>
      </c>
      <c r="BJ324" s="17" t="s">
        <v>22</v>
      </c>
      <c r="BK324" s="141">
        <f t="shared" si="99"/>
        <v>0</v>
      </c>
      <c r="BL324" s="17" t="s">
        <v>208</v>
      </c>
      <c r="BM324" s="17" t="s">
        <v>817</v>
      </c>
    </row>
    <row r="325" spans="2:65" s="1" customFormat="1" ht="44.25" customHeight="1">
      <c r="B325" s="132"/>
      <c r="C325" s="133" t="s">
        <v>818</v>
      </c>
      <c r="D325" s="133" t="s">
        <v>146</v>
      </c>
      <c r="E325" s="134" t="s">
        <v>819</v>
      </c>
      <c r="F325" s="200" t="s">
        <v>820</v>
      </c>
      <c r="G325" s="200"/>
      <c r="H325" s="200"/>
      <c r="I325" s="200"/>
      <c r="J325" s="135" t="s">
        <v>203</v>
      </c>
      <c r="K325" s="136">
        <v>346.95</v>
      </c>
      <c r="L325" s="201">
        <v>0</v>
      </c>
      <c r="M325" s="201"/>
      <c r="N325" s="201">
        <f t="shared" si="90"/>
        <v>0</v>
      </c>
      <c r="O325" s="201"/>
      <c r="P325" s="201"/>
      <c r="Q325" s="201"/>
      <c r="R325" s="137"/>
      <c r="T325" s="138" t="s">
        <v>5</v>
      </c>
      <c r="U325" s="40" t="s">
        <v>44</v>
      </c>
      <c r="V325" s="139">
        <v>0.51800000000000002</v>
      </c>
      <c r="W325" s="139">
        <f t="shared" si="91"/>
        <v>179.7201</v>
      </c>
      <c r="X325" s="139">
        <v>1.39E-3</v>
      </c>
      <c r="Y325" s="139">
        <f t="shared" si="92"/>
        <v>0.48226049999999998</v>
      </c>
      <c r="Z325" s="139">
        <v>0</v>
      </c>
      <c r="AA325" s="140">
        <f t="shared" si="93"/>
        <v>0</v>
      </c>
      <c r="AR325" s="17" t="s">
        <v>208</v>
      </c>
      <c r="AT325" s="17" t="s">
        <v>146</v>
      </c>
      <c r="AU325" s="17" t="s">
        <v>94</v>
      </c>
      <c r="AY325" s="17" t="s">
        <v>145</v>
      </c>
      <c r="BE325" s="141">
        <f t="shared" si="94"/>
        <v>0</v>
      </c>
      <c r="BF325" s="141">
        <f t="shared" si="95"/>
        <v>0</v>
      </c>
      <c r="BG325" s="141">
        <f t="shared" si="96"/>
        <v>0</v>
      </c>
      <c r="BH325" s="141">
        <f t="shared" si="97"/>
        <v>0</v>
      </c>
      <c r="BI325" s="141">
        <f t="shared" si="98"/>
        <v>0</v>
      </c>
      <c r="BJ325" s="17" t="s">
        <v>22</v>
      </c>
      <c r="BK325" s="141">
        <f t="shared" si="99"/>
        <v>0</v>
      </c>
      <c r="BL325" s="17" t="s">
        <v>208</v>
      </c>
      <c r="BM325" s="17" t="s">
        <v>821</v>
      </c>
    </row>
    <row r="326" spans="2:65" s="1" customFormat="1" ht="22.5" customHeight="1">
      <c r="B326" s="132"/>
      <c r="C326" s="142" t="s">
        <v>822</v>
      </c>
      <c r="D326" s="142" t="s">
        <v>209</v>
      </c>
      <c r="E326" s="143" t="s">
        <v>823</v>
      </c>
      <c r="F326" s="202" t="s">
        <v>824</v>
      </c>
      <c r="G326" s="202"/>
      <c r="H326" s="202"/>
      <c r="I326" s="202"/>
      <c r="J326" s="144" t="s">
        <v>203</v>
      </c>
      <c r="K326" s="145">
        <v>364.298</v>
      </c>
      <c r="L326" s="201">
        <v>0</v>
      </c>
      <c r="M326" s="201"/>
      <c r="N326" s="203">
        <f t="shared" si="90"/>
        <v>0</v>
      </c>
      <c r="O326" s="201"/>
      <c r="P326" s="201"/>
      <c r="Q326" s="201"/>
      <c r="R326" s="137"/>
      <c r="T326" s="138" t="s">
        <v>5</v>
      </c>
      <c r="U326" s="40" t="s">
        <v>44</v>
      </c>
      <c r="V326" s="139">
        <v>0</v>
      </c>
      <c r="W326" s="139">
        <f t="shared" si="91"/>
        <v>0</v>
      </c>
      <c r="X326" s="139">
        <v>6.0000000000000001E-3</v>
      </c>
      <c r="Y326" s="139">
        <f t="shared" si="92"/>
        <v>2.1857880000000001</v>
      </c>
      <c r="Z326" s="139">
        <v>0</v>
      </c>
      <c r="AA326" s="140">
        <f t="shared" si="93"/>
        <v>0</v>
      </c>
      <c r="AR326" s="17" t="s">
        <v>271</v>
      </c>
      <c r="AT326" s="17" t="s">
        <v>209</v>
      </c>
      <c r="AU326" s="17" t="s">
        <v>94</v>
      </c>
      <c r="AY326" s="17" t="s">
        <v>145</v>
      </c>
      <c r="BE326" s="141">
        <f t="shared" si="94"/>
        <v>0</v>
      </c>
      <c r="BF326" s="141">
        <f t="shared" si="95"/>
        <v>0</v>
      </c>
      <c r="BG326" s="141">
        <f t="shared" si="96"/>
        <v>0</v>
      </c>
      <c r="BH326" s="141">
        <f t="shared" si="97"/>
        <v>0</v>
      </c>
      <c r="BI326" s="141">
        <f t="shared" si="98"/>
        <v>0</v>
      </c>
      <c r="BJ326" s="17" t="s">
        <v>22</v>
      </c>
      <c r="BK326" s="141">
        <f t="shared" si="99"/>
        <v>0</v>
      </c>
      <c r="BL326" s="17" t="s">
        <v>208</v>
      </c>
      <c r="BM326" s="17" t="s">
        <v>825</v>
      </c>
    </row>
    <row r="327" spans="2:65" s="1" customFormat="1" ht="22.5" customHeight="1">
      <c r="B327" s="132"/>
      <c r="C327" s="133" t="s">
        <v>826</v>
      </c>
      <c r="D327" s="133" t="s">
        <v>146</v>
      </c>
      <c r="E327" s="134" t="s">
        <v>827</v>
      </c>
      <c r="F327" s="200" t="s">
        <v>828</v>
      </c>
      <c r="G327" s="200"/>
      <c r="H327" s="200"/>
      <c r="I327" s="200"/>
      <c r="J327" s="135" t="s">
        <v>203</v>
      </c>
      <c r="K327" s="136">
        <v>16.100000000000001</v>
      </c>
      <c r="L327" s="201">
        <v>0</v>
      </c>
      <c r="M327" s="201"/>
      <c r="N327" s="201">
        <f t="shared" si="90"/>
        <v>0</v>
      </c>
      <c r="O327" s="201"/>
      <c r="P327" s="201"/>
      <c r="Q327" s="201"/>
      <c r="R327" s="137"/>
      <c r="T327" s="138" t="s">
        <v>5</v>
      </c>
      <c r="U327" s="40" t="s">
        <v>44</v>
      </c>
      <c r="V327" s="139">
        <v>0.51800000000000002</v>
      </c>
      <c r="W327" s="139">
        <f t="shared" si="91"/>
        <v>8.3398000000000003</v>
      </c>
      <c r="X327" s="139">
        <v>1.39E-3</v>
      </c>
      <c r="Y327" s="139">
        <f t="shared" si="92"/>
        <v>2.2379000000000003E-2</v>
      </c>
      <c r="Z327" s="139">
        <v>0</v>
      </c>
      <c r="AA327" s="140">
        <f t="shared" si="93"/>
        <v>0</v>
      </c>
      <c r="AR327" s="17" t="s">
        <v>208</v>
      </c>
      <c r="AT327" s="17" t="s">
        <v>146</v>
      </c>
      <c r="AU327" s="17" t="s">
        <v>94</v>
      </c>
      <c r="AY327" s="17" t="s">
        <v>145</v>
      </c>
      <c r="BE327" s="141">
        <f t="shared" si="94"/>
        <v>0</v>
      </c>
      <c r="BF327" s="141">
        <f t="shared" si="95"/>
        <v>0</v>
      </c>
      <c r="BG327" s="141">
        <f t="shared" si="96"/>
        <v>0</v>
      </c>
      <c r="BH327" s="141">
        <f t="shared" si="97"/>
        <v>0</v>
      </c>
      <c r="BI327" s="141">
        <f t="shared" si="98"/>
        <v>0</v>
      </c>
      <c r="BJ327" s="17" t="s">
        <v>22</v>
      </c>
      <c r="BK327" s="141">
        <f t="shared" si="99"/>
        <v>0</v>
      </c>
      <c r="BL327" s="17" t="s">
        <v>208</v>
      </c>
      <c r="BM327" s="17" t="s">
        <v>829</v>
      </c>
    </row>
    <row r="328" spans="2:65" s="1" customFormat="1" ht="31.5" customHeight="1">
      <c r="B328" s="132"/>
      <c r="C328" s="133" t="s">
        <v>830</v>
      </c>
      <c r="D328" s="133" t="s">
        <v>146</v>
      </c>
      <c r="E328" s="134" t="s">
        <v>831</v>
      </c>
      <c r="F328" s="200" t="s">
        <v>832</v>
      </c>
      <c r="G328" s="200"/>
      <c r="H328" s="200"/>
      <c r="I328" s="200"/>
      <c r="J328" s="135" t="s">
        <v>617</v>
      </c>
      <c r="K328" s="136">
        <v>4034.7539999999999</v>
      </c>
      <c r="L328" s="201">
        <v>0</v>
      </c>
      <c r="M328" s="201"/>
      <c r="N328" s="201">
        <f t="shared" si="90"/>
        <v>0</v>
      </c>
      <c r="O328" s="201"/>
      <c r="P328" s="201"/>
      <c r="Q328" s="201"/>
      <c r="R328" s="137"/>
      <c r="T328" s="138" t="s">
        <v>5</v>
      </c>
      <c r="U328" s="40" t="s">
        <v>44</v>
      </c>
      <c r="V328" s="139">
        <v>0</v>
      </c>
      <c r="W328" s="139">
        <f t="shared" si="91"/>
        <v>0</v>
      </c>
      <c r="X328" s="139">
        <v>0</v>
      </c>
      <c r="Y328" s="139">
        <f t="shared" si="92"/>
        <v>0</v>
      </c>
      <c r="Z328" s="139">
        <v>0</v>
      </c>
      <c r="AA328" s="140">
        <f t="shared" si="93"/>
        <v>0</v>
      </c>
      <c r="AR328" s="17" t="s">
        <v>208</v>
      </c>
      <c r="AT328" s="17" t="s">
        <v>146</v>
      </c>
      <c r="AU328" s="17" t="s">
        <v>94</v>
      </c>
      <c r="AY328" s="17" t="s">
        <v>145</v>
      </c>
      <c r="BE328" s="141">
        <f t="shared" si="94"/>
        <v>0</v>
      </c>
      <c r="BF328" s="141">
        <f t="shared" si="95"/>
        <v>0</v>
      </c>
      <c r="BG328" s="141">
        <f t="shared" si="96"/>
        <v>0</v>
      </c>
      <c r="BH328" s="141">
        <f t="shared" si="97"/>
        <v>0</v>
      </c>
      <c r="BI328" s="141">
        <f t="shared" si="98"/>
        <v>0</v>
      </c>
      <c r="BJ328" s="17" t="s">
        <v>22</v>
      </c>
      <c r="BK328" s="141">
        <f t="shared" si="99"/>
        <v>0</v>
      </c>
      <c r="BL328" s="17" t="s">
        <v>208</v>
      </c>
      <c r="BM328" s="17" t="s">
        <v>833</v>
      </c>
    </row>
    <row r="329" spans="2:65" s="9" customFormat="1" ht="29.85" customHeight="1">
      <c r="B329" s="121"/>
      <c r="C329" s="122"/>
      <c r="D329" s="131" t="s">
        <v>121</v>
      </c>
      <c r="E329" s="131"/>
      <c r="F329" s="131"/>
      <c r="G329" s="131"/>
      <c r="H329" s="131"/>
      <c r="I329" s="131"/>
      <c r="J329" s="131"/>
      <c r="K329" s="131"/>
      <c r="L329" s="131"/>
      <c r="M329" s="131"/>
      <c r="N329" s="204">
        <f>BK329</f>
        <v>0</v>
      </c>
      <c r="O329" s="205"/>
      <c r="P329" s="205"/>
      <c r="Q329" s="205"/>
      <c r="R329" s="124"/>
      <c r="T329" s="125"/>
      <c r="U329" s="122"/>
      <c r="V329" s="122"/>
      <c r="W329" s="126">
        <f>SUM(W330:W339)</f>
        <v>36.416900000000005</v>
      </c>
      <c r="X329" s="122"/>
      <c r="Y329" s="126">
        <f>SUM(Y330:Y339)</f>
        <v>0.2949250000000001</v>
      </c>
      <c r="Z329" s="122"/>
      <c r="AA329" s="127">
        <f>SUM(AA330:AA339)</f>
        <v>0</v>
      </c>
      <c r="AR329" s="128" t="s">
        <v>94</v>
      </c>
      <c r="AT329" s="129" t="s">
        <v>78</v>
      </c>
      <c r="AU329" s="129" t="s">
        <v>22</v>
      </c>
      <c r="AY329" s="128" t="s">
        <v>145</v>
      </c>
      <c r="BK329" s="130">
        <f>SUM(BK330:BK339)</f>
        <v>0</v>
      </c>
    </row>
    <row r="330" spans="2:65" s="1" customFormat="1" ht="44.25" customHeight="1">
      <c r="B330" s="132"/>
      <c r="C330" s="133" t="s">
        <v>834</v>
      </c>
      <c r="D330" s="133" t="s">
        <v>146</v>
      </c>
      <c r="E330" s="134" t="s">
        <v>835</v>
      </c>
      <c r="F330" s="200" t="s">
        <v>836</v>
      </c>
      <c r="G330" s="200"/>
      <c r="H330" s="200"/>
      <c r="I330" s="200"/>
      <c r="J330" s="135" t="s">
        <v>162</v>
      </c>
      <c r="K330" s="136">
        <v>6.5</v>
      </c>
      <c r="L330" s="201">
        <v>0</v>
      </c>
      <c r="M330" s="201"/>
      <c r="N330" s="201">
        <f t="shared" ref="N330:N339" si="100">ROUND(L330*K330,2)</f>
        <v>0</v>
      </c>
      <c r="O330" s="201"/>
      <c r="P330" s="201"/>
      <c r="Q330" s="201"/>
      <c r="R330" s="137"/>
      <c r="T330" s="138" t="s">
        <v>5</v>
      </c>
      <c r="U330" s="40" t="s">
        <v>44</v>
      </c>
      <c r="V330" s="139">
        <v>0.77500000000000002</v>
      </c>
      <c r="W330" s="139">
        <f t="shared" ref="W330:W339" si="101">V330*K330</f>
        <v>5.0375000000000005</v>
      </c>
      <c r="X330" s="139">
        <v>4.2300000000000003E-3</v>
      </c>
      <c r="Y330" s="139">
        <f t="shared" ref="Y330:Y339" si="102">X330*K330</f>
        <v>2.7495000000000002E-2</v>
      </c>
      <c r="Z330" s="139">
        <v>0</v>
      </c>
      <c r="AA330" s="140">
        <f t="shared" ref="AA330:AA339" si="103">Z330*K330</f>
        <v>0</v>
      </c>
      <c r="AR330" s="17" t="s">
        <v>208</v>
      </c>
      <c r="AT330" s="17" t="s">
        <v>146</v>
      </c>
      <c r="AU330" s="17" t="s">
        <v>94</v>
      </c>
      <c r="AY330" s="17" t="s">
        <v>145</v>
      </c>
      <c r="BE330" s="141">
        <f t="shared" ref="BE330:BE339" si="104">IF(U330="základní",N330,0)</f>
        <v>0</v>
      </c>
      <c r="BF330" s="141">
        <f t="shared" ref="BF330:BF339" si="105">IF(U330="snížená",N330,0)</f>
        <v>0</v>
      </c>
      <c r="BG330" s="141">
        <f t="shared" ref="BG330:BG339" si="106">IF(U330="zákl. přenesená",N330,0)</f>
        <v>0</v>
      </c>
      <c r="BH330" s="141">
        <f t="shared" ref="BH330:BH339" si="107">IF(U330="sníž. přenesená",N330,0)</f>
        <v>0</v>
      </c>
      <c r="BI330" s="141">
        <f t="shared" ref="BI330:BI339" si="108">IF(U330="nulová",N330,0)</f>
        <v>0</v>
      </c>
      <c r="BJ330" s="17" t="s">
        <v>22</v>
      </c>
      <c r="BK330" s="141">
        <f t="shared" ref="BK330:BK339" si="109">ROUND(L330*K330,2)</f>
        <v>0</v>
      </c>
      <c r="BL330" s="17" t="s">
        <v>208</v>
      </c>
      <c r="BM330" s="17" t="s">
        <v>837</v>
      </c>
    </row>
    <row r="331" spans="2:65" s="1" customFormat="1" ht="31.5" customHeight="1">
      <c r="B331" s="132"/>
      <c r="C331" s="133" t="s">
        <v>838</v>
      </c>
      <c r="D331" s="133" t="s">
        <v>146</v>
      </c>
      <c r="E331" s="134" t="s">
        <v>839</v>
      </c>
      <c r="F331" s="200" t="s">
        <v>840</v>
      </c>
      <c r="G331" s="200"/>
      <c r="H331" s="200"/>
      <c r="I331" s="200"/>
      <c r="J331" s="135" t="s">
        <v>162</v>
      </c>
      <c r="K331" s="136">
        <v>5.7</v>
      </c>
      <c r="L331" s="201">
        <v>0</v>
      </c>
      <c r="M331" s="201"/>
      <c r="N331" s="201">
        <f t="shared" si="100"/>
        <v>0</v>
      </c>
      <c r="O331" s="201"/>
      <c r="P331" s="201"/>
      <c r="Q331" s="201"/>
      <c r="R331" s="137"/>
      <c r="T331" s="138" t="s">
        <v>5</v>
      </c>
      <c r="U331" s="40" t="s">
        <v>44</v>
      </c>
      <c r="V331" s="139">
        <v>0.22800000000000001</v>
      </c>
      <c r="W331" s="139">
        <f t="shared" si="101"/>
        <v>1.2996000000000001</v>
      </c>
      <c r="X331" s="139">
        <v>2.1299999999999999E-3</v>
      </c>
      <c r="Y331" s="139">
        <f t="shared" si="102"/>
        <v>1.2141000000000001E-2</v>
      </c>
      <c r="Z331" s="139">
        <v>0</v>
      </c>
      <c r="AA331" s="140">
        <f t="shared" si="103"/>
        <v>0</v>
      </c>
      <c r="AR331" s="17" t="s">
        <v>208</v>
      </c>
      <c r="AT331" s="17" t="s">
        <v>146</v>
      </c>
      <c r="AU331" s="17" t="s">
        <v>94</v>
      </c>
      <c r="AY331" s="17" t="s">
        <v>145</v>
      </c>
      <c r="BE331" s="141">
        <f t="shared" si="104"/>
        <v>0</v>
      </c>
      <c r="BF331" s="141">
        <f t="shared" si="105"/>
        <v>0</v>
      </c>
      <c r="BG331" s="141">
        <f t="shared" si="106"/>
        <v>0</v>
      </c>
      <c r="BH331" s="141">
        <f t="shared" si="107"/>
        <v>0</v>
      </c>
      <c r="BI331" s="141">
        <f t="shared" si="108"/>
        <v>0</v>
      </c>
      <c r="BJ331" s="17" t="s">
        <v>22</v>
      </c>
      <c r="BK331" s="141">
        <f t="shared" si="109"/>
        <v>0</v>
      </c>
      <c r="BL331" s="17" t="s">
        <v>208</v>
      </c>
      <c r="BM331" s="17" t="s">
        <v>841</v>
      </c>
    </row>
    <row r="332" spans="2:65" s="1" customFormat="1" ht="31.5" customHeight="1">
      <c r="B332" s="132"/>
      <c r="C332" s="133" t="s">
        <v>842</v>
      </c>
      <c r="D332" s="133" t="s">
        <v>146</v>
      </c>
      <c r="E332" s="134" t="s">
        <v>843</v>
      </c>
      <c r="F332" s="200" t="s">
        <v>844</v>
      </c>
      <c r="G332" s="200"/>
      <c r="H332" s="200"/>
      <c r="I332" s="200"/>
      <c r="J332" s="135" t="s">
        <v>162</v>
      </c>
      <c r="K332" s="136">
        <v>7.7</v>
      </c>
      <c r="L332" s="201">
        <v>0</v>
      </c>
      <c r="M332" s="201"/>
      <c r="N332" s="201">
        <f t="shared" si="100"/>
        <v>0</v>
      </c>
      <c r="O332" s="201"/>
      <c r="P332" s="201"/>
      <c r="Q332" s="201"/>
      <c r="R332" s="137"/>
      <c r="T332" s="138" t="s">
        <v>5</v>
      </c>
      <c r="U332" s="40" t="s">
        <v>44</v>
      </c>
      <c r="V332" s="139">
        <v>0.26500000000000001</v>
      </c>
      <c r="W332" s="139">
        <f t="shared" si="101"/>
        <v>2.0405000000000002</v>
      </c>
      <c r="X332" s="139">
        <v>2.8600000000000001E-3</v>
      </c>
      <c r="Y332" s="139">
        <f t="shared" si="102"/>
        <v>2.2022E-2</v>
      </c>
      <c r="Z332" s="139">
        <v>0</v>
      </c>
      <c r="AA332" s="140">
        <f t="shared" si="103"/>
        <v>0</v>
      </c>
      <c r="AR332" s="17" t="s">
        <v>208</v>
      </c>
      <c r="AT332" s="17" t="s">
        <v>146</v>
      </c>
      <c r="AU332" s="17" t="s">
        <v>94</v>
      </c>
      <c r="AY332" s="17" t="s">
        <v>145</v>
      </c>
      <c r="BE332" s="141">
        <f t="shared" si="104"/>
        <v>0</v>
      </c>
      <c r="BF332" s="141">
        <f t="shared" si="105"/>
        <v>0</v>
      </c>
      <c r="BG332" s="141">
        <f t="shared" si="106"/>
        <v>0</v>
      </c>
      <c r="BH332" s="141">
        <f t="shared" si="107"/>
        <v>0</v>
      </c>
      <c r="BI332" s="141">
        <f t="shared" si="108"/>
        <v>0</v>
      </c>
      <c r="BJ332" s="17" t="s">
        <v>22</v>
      </c>
      <c r="BK332" s="141">
        <f t="shared" si="109"/>
        <v>0</v>
      </c>
      <c r="BL332" s="17" t="s">
        <v>208</v>
      </c>
      <c r="BM332" s="17" t="s">
        <v>845</v>
      </c>
    </row>
    <row r="333" spans="2:65" s="1" customFormat="1" ht="31.5" customHeight="1">
      <c r="B333" s="132"/>
      <c r="C333" s="133" t="s">
        <v>846</v>
      </c>
      <c r="D333" s="133" t="s">
        <v>146</v>
      </c>
      <c r="E333" s="134" t="s">
        <v>847</v>
      </c>
      <c r="F333" s="200" t="s">
        <v>848</v>
      </c>
      <c r="G333" s="200"/>
      <c r="H333" s="200"/>
      <c r="I333" s="200"/>
      <c r="J333" s="135" t="s">
        <v>291</v>
      </c>
      <c r="K333" s="136">
        <v>1</v>
      </c>
      <c r="L333" s="201">
        <v>0</v>
      </c>
      <c r="M333" s="201"/>
      <c r="N333" s="201">
        <f t="shared" si="100"/>
        <v>0</v>
      </c>
      <c r="O333" s="201"/>
      <c r="P333" s="201"/>
      <c r="Q333" s="201"/>
      <c r="R333" s="137"/>
      <c r="T333" s="138" t="s">
        <v>5</v>
      </c>
      <c r="U333" s="40" t="s">
        <v>44</v>
      </c>
      <c r="V333" s="139">
        <v>0.4</v>
      </c>
      <c r="W333" s="139">
        <f t="shared" si="101"/>
        <v>0.4</v>
      </c>
      <c r="X333" s="139">
        <v>6.4000000000000005E-4</v>
      </c>
      <c r="Y333" s="139">
        <f t="shared" si="102"/>
        <v>6.4000000000000005E-4</v>
      </c>
      <c r="Z333" s="139">
        <v>0</v>
      </c>
      <c r="AA333" s="140">
        <f t="shared" si="103"/>
        <v>0</v>
      </c>
      <c r="AR333" s="17" t="s">
        <v>208</v>
      </c>
      <c r="AT333" s="17" t="s">
        <v>146</v>
      </c>
      <c r="AU333" s="17" t="s">
        <v>94</v>
      </c>
      <c r="AY333" s="17" t="s">
        <v>145</v>
      </c>
      <c r="BE333" s="141">
        <f t="shared" si="104"/>
        <v>0</v>
      </c>
      <c r="BF333" s="141">
        <f t="shared" si="105"/>
        <v>0</v>
      </c>
      <c r="BG333" s="141">
        <f t="shared" si="106"/>
        <v>0</v>
      </c>
      <c r="BH333" s="141">
        <f t="shared" si="107"/>
        <v>0</v>
      </c>
      <c r="BI333" s="141">
        <f t="shared" si="108"/>
        <v>0</v>
      </c>
      <c r="BJ333" s="17" t="s">
        <v>22</v>
      </c>
      <c r="BK333" s="141">
        <f t="shared" si="109"/>
        <v>0</v>
      </c>
      <c r="BL333" s="17" t="s">
        <v>208</v>
      </c>
      <c r="BM333" s="17" t="s">
        <v>849</v>
      </c>
    </row>
    <row r="334" spans="2:65" s="1" customFormat="1" ht="31.5" customHeight="1">
      <c r="B334" s="132"/>
      <c r="C334" s="133" t="s">
        <v>850</v>
      </c>
      <c r="D334" s="133" t="s">
        <v>146</v>
      </c>
      <c r="E334" s="134" t="s">
        <v>851</v>
      </c>
      <c r="F334" s="200" t="s">
        <v>852</v>
      </c>
      <c r="G334" s="200"/>
      <c r="H334" s="200"/>
      <c r="I334" s="200"/>
      <c r="J334" s="135" t="s">
        <v>162</v>
      </c>
      <c r="K334" s="136">
        <v>18</v>
      </c>
      <c r="L334" s="201">
        <v>0</v>
      </c>
      <c r="M334" s="201"/>
      <c r="N334" s="201">
        <f t="shared" si="100"/>
        <v>0</v>
      </c>
      <c r="O334" s="201"/>
      <c r="P334" s="201"/>
      <c r="Q334" s="201"/>
      <c r="R334" s="137"/>
      <c r="T334" s="138" t="s">
        <v>5</v>
      </c>
      <c r="U334" s="40" t="s">
        <v>44</v>
      </c>
      <c r="V334" s="139">
        <v>1.2490000000000001</v>
      </c>
      <c r="W334" s="139">
        <f t="shared" si="101"/>
        <v>22.482000000000003</v>
      </c>
      <c r="X334" s="139">
        <v>1.0800000000000001E-2</v>
      </c>
      <c r="Y334" s="139">
        <f t="shared" si="102"/>
        <v>0.19440000000000002</v>
      </c>
      <c r="Z334" s="139">
        <v>0</v>
      </c>
      <c r="AA334" s="140">
        <f t="shared" si="103"/>
        <v>0</v>
      </c>
      <c r="AR334" s="17" t="s">
        <v>208</v>
      </c>
      <c r="AT334" s="17" t="s">
        <v>146</v>
      </c>
      <c r="AU334" s="17" t="s">
        <v>94</v>
      </c>
      <c r="AY334" s="17" t="s">
        <v>145</v>
      </c>
      <c r="BE334" s="141">
        <f t="shared" si="104"/>
        <v>0</v>
      </c>
      <c r="BF334" s="141">
        <f t="shared" si="105"/>
        <v>0</v>
      </c>
      <c r="BG334" s="141">
        <f t="shared" si="106"/>
        <v>0</v>
      </c>
      <c r="BH334" s="141">
        <f t="shared" si="107"/>
        <v>0</v>
      </c>
      <c r="BI334" s="141">
        <f t="shared" si="108"/>
        <v>0</v>
      </c>
      <c r="BJ334" s="17" t="s">
        <v>22</v>
      </c>
      <c r="BK334" s="141">
        <f t="shared" si="109"/>
        <v>0</v>
      </c>
      <c r="BL334" s="17" t="s">
        <v>208</v>
      </c>
      <c r="BM334" s="17" t="s">
        <v>853</v>
      </c>
    </row>
    <row r="335" spans="2:65" s="1" customFormat="1" ht="31.5" customHeight="1">
      <c r="B335" s="132"/>
      <c r="C335" s="133" t="s">
        <v>854</v>
      </c>
      <c r="D335" s="133" t="s">
        <v>146</v>
      </c>
      <c r="E335" s="134" t="s">
        <v>855</v>
      </c>
      <c r="F335" s="200" t="s">
        <v>856</v>
      </c>
      <c r="G335" s="200"/>
      <c r="H335" s="200"/>
      <c r="I335" s="200"/>
      <c r="J335" s="135" t="s">
        <v>162</v>
      </c>
      <c r="K335" s="136">
        <v>4.4000000000000004</v>
      </c>
      <c r="L335" s="201">
        <v>0</v>
      </c>
      <c r="M335" s="201"/>
      <c r="N335" s="201">
        <f t="shared" si="100"/>
        <v>0</v>
      </c>
      <c r="O335" s="201"/>
      <c r="P335" s="201"/>
      <c r="Q335" s="201"/>
      <c r="R335" s="137"/>
      <c r="T335" s="138" t="s">
        <v>5</v>
      </c>
      <c r="U335" s="40" t="s">
        <v>44</v>
      </c>
      <c r="V335" s="139">
        <v>0.33400000000000002</v>
      </c>
      <c r="W335" s="139">
        <f t="shared" si="101"/>
        <v>1.4696000000000002</v>
      </c>
      <c r="X335" s="139">
        <v>2.3600000000000001E-3</v>
      </c>
      <c r="Y335" s="139">
        <f t="shared" si="102"/>
        <v>1.0384000000000001E-2</v>
      </c>
      <c r="Z335" s="139">
        <v>0</v>
      </c>
      <c r="AA335" s="140">
        <f t="shared" si="103"/>
        <v>0</v>
      </c>
      <c r="AR335" s="17" t="s">
        <v>208</v>
      </c>
      <c r="AT335" s="17" t="s">
        <v>146</v>
      </c>
      <c r="AU335" s="17" t="s">
        <v>94</v>
      </c>
      <c r="AY335" s="17" t="s">
        <v>145</v>
      </c>
      <c r="BE335" s="141">
        <f t="shared" si="104"/>
        <v>0</v>
      </c>
      <c r="BF335" s="141">
        <f t="shared" si="105"/>
        <v>0</v>
      </c>
      <c r="BG335" s="141">
        <f t="shared" si="106"/>
        <v>0</v>
      </c>
      <c r="BH335" s="141">
        <f t="shared" si="107"/>
        <v>0</v>
      </c>
      <c r="BI335" s="141">
        <f t="shared" si="108"/>
        <v>0</v>
      </c>
      <c r="BJ335" s="17" t="s">
        <v>22</v>
      </c>
      <c r="BK335" s="141">
        <f t="shared" si="109"/>
        <v>0</v>
      </c>
      <c r="BL335" s="17" t="s">
        <v>208</v>
      </c>
      <c r="BM335" s="17" t="s">
        <v>857</v>
      </c>
    </row>
    <row r="336" spans="2:65" s="1" customFormat="1" ht="44.25" customHeight="1">
      <c r="B336" s="132"/>
      <c r="C336" s="133" t="s">
        <v>858</v>
      </c>
      <c r="D336" s="133" t="s">
        <v>146</v>
      </c>
      <c r="E336" s="134" t="s">
        <v>859</v>
      </c>
      <c r="F336" s="200" t="s">
        <v>860</v>
      </c>
      <c r="G336" s="200"/>
      <c r="H336" s="200"/>
      <c r="I336" s="200"/>
      <c r="J336" s="135" t="s">
        <v>162</v>
      </c>
      <c r="K336" s="136">
        <v>6.7</v>
      </c>
      <c r="L336" s="201">
        <v>0</v>
      </c>
      <c r="M336" s="201"/>
      <c r="N336" s="201">
        <f t="shared" si="100"/>
        <v>0</v>
      </c>
      <c r="O336" s="201"/>
      <c r="P336" s="201"/>
      <c r="Q336" s="201"/>
      <c r="R336" s="137"/>
      <c r="T336" s="138" t="s">
        <v>5</v>
      </c>
      <c r="U336" s="40" t="s">
        <v>44</v>
      </c>
      <c r="V336" s="139">
        <v>0.35099999999999998</v>
      </c>
      <c r="W336" s="139">
        <f t="shared" si="101"/>
        <v>2.3517000000000001</v>
      </c>
      <c r="X336" s="139">
        <v>2.8900000000000002E-3</v>
      </c>
      <c r="Y336" s="139">
        <f t="shared" si="102"/>
        <v>1.9363000000000002E-2</v>
      </c>
      <c r="Z336" s="139">
        <v>0</v>
      </c>
      <c r="AA336" s="140">
        <f t="shared" si="103"/>
        <v>0</v>
      </c>
      <c r="AR336" s="17" t="s">
        <v>208</v>
      </c>
      <c r="AT336" s="17" t="s">
        <v>146</v>
      </c>
      <c r="AU336" s="17" t="s">
        <v>94</v>
      </c>
      <c r="AY336" s="17" t="s">
        <v>145</v>
      </c>
      <c r="BE336" s="141">
        <f t="shared" si="104"/>
        <v>0</v>
      </c>
      <c r="BF336" s="141">
        <f t="shared" si="105"/>
        <v>0</v>
      </c>
      <c r="BG336" s="141">
        <f t="shared" si="106"/>
        <v>0</v>
      </c>
      <c r="BH336" s="141">
        <f t="shared" si="107"/>
        <v>0</v>
      </c>
      <c r="BI336" s="141">
        <f t="shared" si="108"/>
        <v>0</v>
      </c>
      <c r="BJ336" s="17" t="s">
        <v>22</v>
      </c>
      <c r="BK336" s="141">
        <f t="shared" si="109"/>
        <v>0</v>
      </c>
      <c r="BL336" s="17" t="s">
        <v>208</v>
      </c>
      <c r="BM336" s="17" t="s">
        <v>861</v>
      </c>
    </row>
    <row r="337" spans="2:65" s="1" customFormat="1" ht="31.5" customHeight="1">
      <c r="B337" s="132"/>
      <c r="C337" s="133" t="s">
        <v>862</v>
      </c>
      <c r="D337" s="133" t="s">
        <v>146</v>
      </c>
      <c r="E337" s="134" t="s">
        <v>863</v>
      </c>
      <c r="F337" s="200" t="s">
        <v>864</v>
      </c>
      <c r="G337" s="200"/>
      <c r="H337" s="200"/>
      <c r="I337" s="200"/>
      <c r="J337" s="135" t="s">
        <v>291</v>
      </c>
      <c r="K337" s="136">
        <v>2</v>
      </c>
      <c r="L337" s="201">
        <v>0</v>
      </c>
      <c r="M337" s="201"/>
      <c r="N337" s="201">
        <f t="shared" si="100"/>
        <v>0</v>
      </c>
      <c r="O337" s="201"/>
      <c r="P337" s="201"/>
      <c r="Q337" s="201"/>
      <c r="R337" s="137"/>
      <c r="T337" s="138" t="s">
        <v>5</v>
      </c>
      <c r="U337" s="40" t="s">
        <v>44</v>
      </c>
      <c r="V337" s="139">
        <v>0.33400000000000002</v>
      </c>
      <c r="W337" s="139">
        <f t="shared" si="101"/>
        <v>0.66800000000000004</v>
      </c>
      <c r="X337" s="139">
        <v>2.1199999999999999E-3</v>
      </c>
      <c r="Y337" s="139">
        <f t="shared" si="102"/>
        <v>4.2399999999999998E-3</v>
      </c>
      <c r="Z337" s="139">
        <v>0</v>
      </c>
      <c r="AA337" s="140">
        <f t="shared" si="103"/>
        <v>0</v>
      </c>
      <c r="AR337" s="17" t="s">
        <v>208</v>
      </c>
      <c r="AT337" s="17" t="s">
        <v>146</v>
      </c>
      <c r="AU337" s="17" t="s">
        <v>94</v>
      </c>
      <c r="AY337" s="17" t="s">
        <v>145</v>
      </c>
      <c r="BE337" s="141">
        <f t="shared" si="104"/>
        <v>0</v>
      </c>
      <c r="BF337" s="141">
        <f t="shared" si="105"/>
        <v>0</v>
      </c>
      <c r="BG337" s="141">
        <f t="shared" si="106"/>
        <v>0</v>
      </c>
      <c r="BH337" s="141">
        <f t="shared" si="107"/>
        <v>0</v>
      </c>
      <c r="BI337" s="141">
        <f t="shared" si="108"/>
        <v>0</v>
      </c>
      <c r="BJ337" s="17" t="s">
        <v>22</v>
      </c>
      <c r="BK337" s="141">
        <f t="shared" si="109"/>
        <v>0</v>
      </c>
      <c r="BL337" s="17" t="s">
        <v>208</v>
      </c>
      <c r="BM337" s="17" t="s">
        <v>865</v>
      </c>
    </row>
    <row r="338" spans="2:65" s="1" customFormat="1" ht="44.25" customHeight="1">
      <c r="B338" s="132"/>
      <c r="C338" s="133" t="s">
        <v>866</v>
      </c>
      <c r="D338" s="133" t="s">
        <v>146</v>
      </c>
      <c r="E338" s="134" t="s">
        <v>867</v>
      </c>
      <c r="F338" s="200" t="s">
        <v>868</v>
      </c>
      <c r="G338" s="200"/>
      <c r="H338" s="200"/>
      <c r="I338" s="200"/>
      <c r="J338" s="135" t="s">
        <v>291</v>
      </c>
      <c r="K338" s="136">
        <v>2</v>
      </c>
      <c r="L338" s="201">
        <v>0</v>
      </c>
      <c r="M338" s="201"/>
      <c r="N338" s="201">
        <f t="shared" si="100"/>
        <v>0</v>
      </c>
      <c r="O338" s="201"/>
      <c r="P338" s="201"/>
      <c r="Q338" s="201"/>
      <c r="R338" s="137"/>
      <c r="T338" s="138" t="s">
        <v>5</v>
      </c>
      <c r="U338" s="40" t="s">
        <v>44</v>
      </c>
      <c r="V338" s="139">
        <v>0.33400000000000002</v>
      </c>
      <c r="W338" s="139">
        <f t="shared" si="101"/>
        <v>0.66800000000000004</v>
      </c>
      <c r="X338" s="139">
        <v>2.1199999999999999E-3</v>
      </c>
      <c r="Y338" s="139">
        <f t="shared" si="102"/>
        <v>4.2399999999999998E-3</v>
      </c>
      <c r="Z338" s="139">
        <v>0</v>
      </c>
      <c r="AA338" s="140">
        <f t="shared" si="103"/>
        <v>0</v>
      </c>
      <c r="AR338" s="17" t="s">
        <v>208</v>
      </c>
      <c r="AT338" s="17" t="s">
        <v>146</v>
      </c>
      <c r="AU338" s="17" t="s">
        <v>94</v>
      </c>
      <c r="AY338" s="17" t="s">
        <v>145</v>
      </c>
      <c r="BE338" s="141">
        <f t="shared" si="104"/>
        <v>0</v>
      </c>
      <c r="BF338" s="141">
        <f t="shared" si="105"/>
        <v>0</v>
      </c>
      <c r="BG338" s="141">
        <f t="shared" si="106"/>
        <v>0</v>
      </c>
      <c r="BH338" s="141">
        <f t="shared" si="107"/>
        <v>0</v>
      </c>
      <c r="BI338" s="141">
        <f t="shared" si="108"/>
        <v>0</v>
      </c>
      <c r="BJ338" s="17" t="s">
        <v>22</v>
      </c>
      <c r="BK338" s="141">
        <f t="shared" si="109"/>
        <v>0</v>
      </c>
      <c r="BL338" s="17" t="s">
        <v>208</v>
      </c>
      <c r="BM338" s="17" t="s">
        <v>869</v>
      </c>
    </row>
    <row r="339" spans="2:65" s="1" customFormat="1" ht="31.5" customHeight="1">
      <c r="B339" s="132"/>
      <c r="C339" s="133" t="s">
        <v>870</v>
      </c>
      <c r="D339" s="133" t="s">
        <v>146</v>
      </c>
      <c r="E339" s="134" t="s">
        <v>871</v>
      </c>
      <c r="F339" s="200" t="s">
        <v>872</v>
      </c>
      <c r="G339" s="200"/>
      <c r="H339" s="200"/>
      <c r="I339" s="200"/>
      <c r="J339" s="135" t="s">
        <v>617</v>
      </c>
      <c r="K339" s="136">
        <v>1149.376</v>
      </c>
      <c r="L339" s="201">
        <v>0</v>
      </c>
      <c r="M339" s="201"/>
      <c r="N339" s="201">
        <f t="shared" si="100"/>
        <v>0</v>
      </c>
      <c r="O339" s="201"/>
      <c r="P339" s="201"/>
      <c r="Q339" s="201"/>
      <c r="R339" s="137"/>
      <c r="T339" s="138" t="s">
        <v>5</v>
      </c>
      <c r="U339" s="40" t="s">
        <v>44</v>
      </c>
      <c r="V339" s="139">
        <v>0</v>
      </c>
      <c r="W339" s="139">
        <f t="shared" si="101"/>
        <v>0</v>
      </c>
      <c r="X339" s="139">
        <v>0</v>
      </c>
      <c r="Y339" s="139">
        <f t="shared" si="102"/>
        <v>0</v>
      </c>
      <c r="Z339" s="139">
        <v>0</v>
      </c>
      <c r="AA339" s="140">
        <f t="shared" si="103"/>
        <v>0</v>
      </c>
      <c r="AR339" s="17" t="s">
        <v>208</v>
      </c>
      <c r="AT339" s="17" t="s">
        <v>146</v>
      </c>
      <c r="AU339" s="17" t="s">
        <v>94</v>
      </c>
      <c r="AY339" s="17" t="s">
        <v>145</v>
      </c>
      <c r="BE339" s="141">
        <f t="shared" si="104"/>
        <v>0</v>
      </c>
      <c r="BF339" s="141">
        <f t="shared" si="105"/>
        <v>0</v>
      </c>
      <c r="BG339" s="141">
        <f t="shared" si="106"/>
        <v>0</v>
      </c>
      <c r="BH339" s="141">
        <f t="shared" si="107"/>
        <v>0</v>
      </c>
      <c r="BI339" s="141">
        <f t="shared" si="108"/>
        <v>0</v>
      </c>
      <c r="BJ339" s="17" t="s">
        <v>22</v>
      </c>
      <c r="BK339" s="141">
        <f t="shared" si="109"/>
        <v>0</v>
      </c>
      <c r="BL339" s="17" t="s">
        <v>208</v>
      </c>
      <c r="BM339" s="17" t="s">
        <v>873</v>
      </c>
    </row>
    <row r="340" spans="2:65" s="9" customFormat="1" ht="29.85" customHeight="1">
      <c r="B340" s="121"/>
      <c r="C340" s="122"/>
      <c r="D340" s="131" t="s">
        <v>122</v>
      </c>
      <c r="E340" s="131"/>
      <c r="F340" s="131"/>
      <c r="G340" s="131"/>
      <c r="H340" s="131"/>
      <c r="I340" s="131"/>
      <c r="J340" s="131"/>
      <c r="K340" s="131"/>
      <c r="L340" s="131"/>
      <c r="M340" s="131"/>
      <c r="N340" s="204">
        <f>BK340</f>
        <v>0</v>
      </c>
      <c r="O340" s="205"/>
      <c r="P340" s="205"/>
      <c r="Q340" s="205"/>
      <c r="R340" s="124"/>
      <c r="T340" s="125"/>
      <c r="U340" s="122"/>
      <c r="V340" s="122"/>
      <c r="W340" s="126">
        <f>SUM(W341:W365)</f>
        <v>68.962000000000003</v>
      </c>
      <c r="X340" s="122"/>
      <c r="Y340" s="126">
        <f>SUM(Y341:Y365)</f>
        <v>0</v>
      </c>
      <c r="Z340" s="122"/>
      <c r="AA340" s="127">
        <f>SUM(AA341:AA365)</f>
        <v>0</v>
      </c>
      <c r="AR340" s="128" t="s">
        <v>94</v>
      </c>
      <c r="AT340" s="129" t="s">
        <v>78</v>
      </c>
      <c r="AU340" s="129" t="s">
        <v>22</v>
      </c>
      <c r="AY340" s="128" t="s">
        <v>145</v>
      </c>
      <c r="BK340" s="130">
        <f>SUM(BK341:BK365)</f>
        <v>0</v>
      </c>
    </row>
    <row r="341" spans="2:65" s="1" customFormat="1" ht="44.25" customHeight="1">
      <c r="B341" s="132"/>
      <c r="C341" s="133" t="s">
        <v>874</v>
      </c>
      <c r="D341" s="133" t="s">
        <v>146</v>
      </c>
      <c r="E341" s="134" t="s">
        <v>875</v>
      </c>
      <c r="F341" s="200" t="s">
        <v>876</v>
      </c>
      <c r="G341" s="200"/>
      <c r="H341" s="200"/>
      <c r="I341" s="200"/>
      <c r="J341" s="135" t="s">
        <v>291</v>
      </c>
      <c r="K341" s="136">
        <v>1</v>
      </c>
      <c r="L341" s="201">
        <v>0</v>
      </c>
      <c r="M341" s="201"/>
      <c r="N341" s="201">
        <f t="shared" ref="N341:N365" si="110">ROUND(L341*K341,2)</f>
        <v>0</v>
      </c>
      <c r="O341" s="201"/>
      <c r="P341" s="201"/>
      <c r="Q341" s="201"/>
      <c r="R341" s="137"/>
      <c r="T341" s="138" t="s">
        <v>5</v>
      </c>
      <c r="U341" s="40" t="s">
        <v>44</v>
      </c>
      <c r="V341" s="139">
        <v>1.6819999999999999</v>
      </c>
      <c r="W341" s="139">
        <f t="shared" ref="W341:W365" si="111">V341*K341</f>
        <v>1.6819999999999999</v>
      </c>
      <c r="X341" s="139">
        <v>0</v>
      </c>
      <c r="Y341" s="139">
        <f t="shared" ref="Y341:Y365" si="112">X341*K341</f>
        <v>0</v>
      </c>
      <c r="Z341" s="139">
        <v>0</v>
      </c>
      <c r="AA341" s="140">
        <f t="shared" ref="AA341:AA365" si="113">Z341*K341</f>
        <v>0</v>
      </c>
      <c r="AR341" s="17" t="s">
        <v>208</v>
      </c>
      <c r="AT341" s="17" t="s">
        <v>146</v>
      </c>
      <c r="AU341" s="17" t="s">
        <v>94</v>
      </c>
      <c r="AY341" s="17" t="s">
        <v>145</v>
      </c>
      <c r="BE341" s="141">
        <f t="shared" ref="BE341:BE365" si="114">IF(U341="základní",N341,0)</f>
        <v>0</v>
      </c>
      <c r="BF341" s="141">
        <f t="shared" ref="BF341:BF365" si="115">IF(U341="snížená",N341,0)</f>
        <v>0</v>
      </c>
      <c r="BG341" s="141">
        <f t="shared" ref="BG341:BG365" si="116">IF(U341="zákl. přenesená",N341,0)</f>
        <v>0</v>
      </c>
      <c r="BH341" s="141">
        <f t="shared" ref="BH341:BH365" si="117">IF(U341="sníž. přenesená",N341,0)</f>
        <v>0</v>
      </c>
      <c r="BI341" s="141">
        <f t="shared" ref="BI341:BI365" si="118">IF(U341="nulová",N341,0)</f>
        <v>0</v>
      </c>
      <c r="BJ341" s="17" t="s">
        <v>22</v>
      </c>
      <c r="BK341" s="141">
        <f t="shared" ref="BK341:BK365" si="119">ROUND(L341*K341,2)</f>
        <v>0</v>
      </c>
      <c r="BL341" s="17" t="s">
        <v>208</v>
      </c>
      <c r="BM341" s="17" t="s">
        <v>877</v>
      </c>
    </row>
    <row r="342" spans="2:65" s="1" customFormat="1" ht="31.5" customHeight="1">
      <c r="B342" s="132"/>
      <c r="C342" s="133" t="s">
        <v>878</v>
      </c>
      <c r="D342" s="133" t="s">
        <v>146</v>
      </c>
      <c r="E342" s="134" t="s">
        <v>879</v>
      </c>
      <c r="F342" s="200" t="s">
        <v>880</v>
      </c>
      <c r="G342" s="200"/>
      <c r="H342" s="200"/>
      <c r="I342" s="200"/>
      <c r="J342" s="135" t="s">
        <v>291</v>
      </c>
      <c r="K342" s="136">
        <v>9</v>
      </c>
      <c r="L342" s="201">
        <v>0</v>
      </c>
      <c r="M342" s="201"/>
      <c r="N342" s="201">
        <f t="shared" si="110"/>
        <v>0</v>
      </c>
      <c r="O342" s="201"/>
      <c r="P342" s="201"/>
      <c r="Q342" s="201"/>
      <c r="R342" s="137"/>
      <c r="T342" s="138" t="s">
        <v>5</v>
      </c>
      <c r="U342" s="40" t="s">
        <v>44</v>
      </c>
      <c r="V342" s="139">
        <v>1.6819999999999999</v>
      </c>
      <c r="W342" s="139">
        <f t="shared" si="111"/>
        <v>15.138</v>
      </c>
      <c r="X342" s="139">
        <v>0</v>
      </c>
      <c r="Y342" s="139">
        <f t="shared" si="112"/>
        <v>0</v>
      </c>
      <c r="Z342" s="139">
        <v>0</v>
      </c>
      <c r="AA342" s="140">
        <f t="shared" si="113"/>
        <v>0</v>
      </c>
      <c r="AR342" s="17" t="s">
        <v>208</v>
      </c>
      <c r="AT342" s="17" t="s">
        <v>146</v>
      </c>
      <c r="AU342" s="17" t="s">
        <v>94</v>
      </c>
      <c r="AY342" s="17" t="s">
        <v>145</v>
      </c>
      <c r="BE342" s="141">
        <f t="shared" si="114"/>
        <v>0</v>
      </c>
      <c r="BF342" s="141">
        <f t="shared" si="115"/>
        <v>0</v>
      </c>
      <c r="BG342" s="141">
        <f t="shared" si="116"/>
        <v>0</v>
      </c>
      <c r="BH342" s="141">
        <f t="shared" si="117"/>
        <v>0</v>
      </c>
      <c r="BI342" s="141">
        <f t="shared" si="118"/>
        <v>0</v>
      </c>
      <c r="BJ342" s="17" t="s">
        <v>22</v>
      </c>
      <c r="BK342" s="141">
        <f t="shared" si="119"/>
        <v>0</v>
      </c>
      <c r="BL342" s="17" t="s">
        <v>208</v>
      </c>
      <c r="BM342" s="17" t="s">
        <v>881</v>
      </c>
    </row>
    <row r="343" spans="2:65" s="1" customFormat="1" ht="31.5" customHeight="1">
      <c r="B343" s="132"/>
      <c r="C343" s="133" t="s">
        <v>882</v>
      </c>
      <c r="D343" s="133" t="s">
        <v>146</v>
      </c>
      <c r="E343" s="134" t="s">
        <v>883</v>
      </c>
      <c r="F343" s="200" t="s">
        <v>884</v>
      </c>
      <c r="G343" s="200"/>
      <c r="H343" s="200"/>
      <c r="I343" s="200"/>
      <c r="J343" s="135" t="s">
        <v>291</v>
      </c>
      <c r="K343" s="136">
        <v>2</v>
      </c>
      <c r="L343" s="201">
        <v>0</v>
      </c>
      <c r="M343" s="201"/>
      <c r="N343" s="201">
        <f t="shared" si="110"/>
        <v>0</v>
      </c>
      <c r="O343" s="201"/>
      <c r="P343" s="201"/>
      <c r="Q343" s="201"/>
      <c r="R343" s="137"/>
      <c r="T343" s="138" t="s">
        <v>5</v>
      </c>
      <c r="U343" s="40" t="s">
        <v>44</v>
      </c>
      <c r="V343" s="139">
        <v>1.6819999999999999</v>
      </c>
      <c r="W343" s="139">
        <f t="shared" si="111"/>
        <v>3.3639999999999999</v>
      </c>
      <c r="X343" s="139">
        <v>0</v>
      </c>
      <c r="Y343" s="139">
        <f t="shared" si="112"/>
        <v>0</v>
      </c>
      <c r="Z343" s="139">
        <v>0</v>
      </c>
      <c r="AA343" s="140">
        <f t="shared" si="113"/>
        <v>0</v>
      </c>
      <c r="AR343" s="17" t="s">
        <v>208</v>
      </c>
      <c r="AT343" s="17" t="s">
        <v>146</v>
      </c>
      <c r="AU343" s="17" t="s">
        <v>94</v>
      </c>
      <c r="AY343" s="17" t="s">
        <v>145</v>
      </c>
      <c r="BE343" s="141">
        <f t="shared" si="114"/>
        <v>0</v>
      </c>
      <c r="BF343" s="141">
        <f t="shared" si="115"/>
        <v>0</v>
      </c>
      <c r="BG343" s="141">
        <f t="shared" si="116"/>
        <v>0</v>
      </c>
      <c r="BH343" s="141">
        <f t="shared" si="117"/>
        <v>0</v>
      </c>
      <c r="BI343" s="141">
        <f t="shared" si="118"/>
        <v>0</v>
      </c>
      <c r="BJ343" s="17" t="s">
        <v>22</v>
      </c>
      <c r="BK343" s="141">
        <f t="shared" si="119"/>
        <v>0</v>
      </c>
      <c r="BL343" s="17" t="s">
        <v>208</v>
      </c>
      <c r="BM343" s="17" t="s">
        <v>885</v>
      </c>
    </row>
    <row r="344" spans="2:65" s="1" customFormat="1" ht="31.5" customHeight="1">
      <c r="B344" s="132"/>
      <c r="C344" s="133" t="s">
        <v>886</v>
      </c>
      <c r="D344" s="133" t="s">
        <v>146</v>
      </c>
      <c r="E344" s="134" t="s">
        <v>887</v>
      </c>
      <c r="F344" s="200" t="s">
        <v>888</v>
      </c>
      <c r="G344" s="200"/>
      <c r="H344" s="200"/>
      <c r="I344" s="200"/>
      <c r="J344" s="135" t="s">
        <v>291</v>
      </c>
      <c r="K344" s="136">
        <v>1</v>
      </c>
      <c r="L344" s="201">
        <v>0</v>
      </c>
      <c r="M344" s="201"/>
      <c r="N344" s="201">
        <f t="shared" si="110"/>
        <v>0</v>
      </c>
      <c r="O344" s="201"/>
      <c r="P344" s="201"/>
      <c r="Q344" s="201"/>
      <c r="R344" s="137"/>
      <c r="T344" s="138" t="s">
        <v>5</v>
      </c>
      <c r="U344" s="40" t="s">
        <v>44</v>
      </c>
      <c r="V344" s="139">
        <v>1.6819999999999999</v>
      </c>
      <c r="W344" s="139">
        <f t="shared" si="111"/>
        <v>1.6819999999999999</v>
      </c>
      <c r="X344" s="139">
        <v>0</v>
      </c>
      <c r="Y344" s="139">
        <f t="shared" si="112"/>
        <v>0</v>
      </c>
      <c r="Z344" s="139">
        <v>0</v>
      </c>
      <c r="AA344" s="140">
        <f t="shared" si="113"/>
        <v>0</v>
      </c>
      <c r="AR344" s="17" t="s">
        <v>208</v>
      </c>
      <c r="AT344" s="17" t="s">
        <v>146</v>
      </c>
      <c r="AU344" s="17" t="s">
        <v>94</v>
      </c>
      <c r="AY344" s="17" t="s">
        <v>145</v>
      </c>
      <c r="BE344" s="141">
        <f t="shared" si="114"/>
        <v>0</v>
      </c>
      <c r="BF344" s="141">
        <f t="shared" si="115"/>
        <v>0</v>
      </c>
      <c r="BG344" s="141">
        <f t="shared" si="116"/>
        <v>0</v>
      </c>
      <c r="BH344" s="141">
        <f t="shared" si="117"/>
        <v>0</v>
      </c>
      <c r="BI344" s="141">
        <f t="shared" si="118"/>
        <v>0</v>
      </c>
      <c r="BJ344" s="17" t="s">
        <v>22</v>
      </c>
      <c r="BK344" s="141">
        <f t="shared" si="119"/>
        <v>0</v>
      </c>
      <c r="BL344" s="17" t="s">
        <v>208</v>
      </c>
      <c r="BM344" s="17" t="s">
        <v>889</v>
      </c>
    </row>
    <row r="345" spans="2:65" s="1" customFormat="1" ht="31.5" customHeight="1">
      <c r="B345" s="132"/>
      <c r="C345" s="133" t="s">
        <v>890</v>
      </c>
      <c r="D345" s="133" t="s">
        <v>146</v>
      </c>
      <c r="E345" s="134" t="s">
        <v>891</v>
      </c>
      <c r="F345" s="200" t="s">
        <v>892</v>
      </c>
      <c r="G345" s="200"/>
      <c r="H345" s="200"/>
      <c r="I345" s="200"/>
      <c r="J345" s="135" t="s">
        <v>291</v>
      </c>
      <c r="K345" s="136">
        <v>1</v>
      </c>
      <c r="L345" s="201">
        <v>0</v>
      </c>
      <c r="M345" s="201"/>
      <c r="N345" s="201">
        <f t="shared" si="110"/>
        <v>0</v>
      </c>
      <c r="O345" s="201"/>
      <c r="P345" s="201"/>
      <c r="Q345" s="201"/>
      <c r="R345" s="137"/>
      <c r="T345" s="138" t="s">
        <v>5</v>
      </c>
      <c r="U345" s="40" t="s">
        <v>44</v>
      </c>
      <c r="V345" s="139">
        <v>1.6819999999999999</v>
      </c>
      <c r="W345" s="139">
        <f t="shared" si="111"/>
        <v>1.6819999999999999</v>
      </c>
      <c r="X345" s="139">
        <v>0</v>
      </c>
      <c r="Y345" s="139">
        <f t="shared" si="112"/>
        <v>0</v>
      </c>
      <c r="Z345" s="139">
        <v>0</v>
      </c>
      <c r="AA345" s="140">
        <f t="shared" si="113"/>
        <v>0</v>
      </c>
      <c r="AR345" s="17" t="s">
        <v>208</v>
      </c>
      <c r="AT345" s="17" t="s">
        <v>146</v>
      </c>
      <c r="AU345" s="17" t="s">
        <v>94</v>
      </c>
      <c r="AY345" s="17" t="s">
        <v>145</v>
      </c>
      <c r="BE345" s="141">
        <f t="shared" si="114"/>
        <v>0</v>
      </c>
      <c r="BF345" s="141">
        <f t="shared" si="115"/>
        <v>0</v>
      </c>
      <c r="BG345" s="141">
        <f t="shared" si="116"/>
        <v>0</v>
      </c>
      <c r="BH345" s="141">
        <f t="shared" si="117"/>
        <v>0</v>
      </c>
      <c r="BI345" s="141">
        <f t="shared" si="118"/>
        <v>0</v>
      </c>
      <c r="BJ345" s="17" t="s">
        <v>22</v>
      </c>
      <c r="BK345" s="141">
        <f t="shared" si="119"/>
        <v>0</v>
      </c>
      <c r="BL345" s="17" t="s">
        <v>208</v>
      </c>
      <c r="BM345" s="17" t="s">
        <v>893</v>
      </c>
    </row>
    <row r="346" spans="2:65" s="1" customFormat="1" ht="44.25" customHeight="1">
      <c r="B346" s="132"/>
      <c r="C346" s="133" t="s">
        <v>894</v>
      </c>
      <c r="D346" s="133" t="s">
        <v>146</v>
      </c>
      <c r="E346" s="134" t="s">
        <v>895</v>
      </c>
      <c r="F346" s="200" t="s">
        <v>896</v>
      </c>
      <c r="G346" s="200"/>
      <c r="H346" s="200"/>
      <c r="I346" s="200"/>
      <c r="J346" s="135" t="s">
        <v>291</v>
      </c>
      <c r="K346" s="136">
        <v>1</v>
      </c>
      <c r="L346" s="201">
        <v>0</v>
      </c>
      <c r="M346" s="201"/>
      <c r="N346" s="201">
        <f t="shared" si="110"/>
        <v>0</v>
      </c>
      <c r="O346" s="201"/>
      <c r="P346" s="201"/>
      <c r="Q346" s="201"/>
      <c r="R346" s="137"/>
      <c r="T346" s="138" t="s">
        <v>5</v>
      </c>
      <c r="U346" s="40" t="s">
        <v>44</v>
      </c>
      <c r="V346" s="139">
        <v>1.6819999999999999</v>
      </c>
      <c r="W346" s="139">
        <f t="shared" si="111"/>
        <v>1.6819999999999999</v>
      </c>
      <c r="X346" s="139">
        <v>0</v>
      </c>
      <c r="Y346" s="139">
        <f t="shared" si="112"/>
        <v>0</v>
      </c>
      <c r="Z346" s="139">
        <v>0</v>
      </c>
      <c r="AA346" s="140">
        <f t="shared" si="113"/>
        <v>0</v>
      </c>
      <c r="AR346" s="17" t="s">
        <v>208</v>
      </c>
      <c r="AT346" s="17" t="s">
        <v>146</v>
      </c>
      <c r="AU346" s="17" t="s">
        <v>94</v>
      </c>
      <c r="AY346" s="17" t="s">
        <v>145</v>
      </c>
      <c r="BE346" s="141">
        <f t="shared" si="114"/>
        <v>0</v>
      </c>
      <c r="BF346" s="141">
        <f t="shared" si="115"/>
        <v>0</v>
      </c>
      <c r="BG346" s="141">
        <f t="shared" si="116"/>
        <v>0</v>
      </c>
      <c r="BH346" s="141">
        <f t="shared" si="117"/>
        <v>0</v>
      </c>
      <c r="BI346" s="141">
        <f t="shared" si="118"/>
        <v>0</v>
      </c>
      <c r="BJ346" s="17" t="s">
        <v>22</v>
      </c>
      <c r="BK346" s="141">
        <f t="shared" si="119"/>
        <v>0</v>
      </c>
      <c r="BL346" s="17" t="s">
        <v>208</v>
      </c>
      <c r="BM346" s="17" t="s">
        <v>897</v>
      </c>
    </row>
    <row r="347" spans="2:65" s="1" customFormat="1" ht="44.25" customHeight="1">
      <c r="B347" s="132"/>
      <c r="C347" s="133" t="s">
        <v>898</v>
      </c>
      <c r="D347" s="133" t="s">
        <v>146</v>
      </c>
      <c r="E347" s="134" t="s">
        <v>899</v>
      </c>
      <c r="F347" s="200" t="s">
        <v>1079</v>
      </c>
      <c r="G347" s="200"/>
      <c r="H347" s="200"/>
      <c r="I347" s="200"/>
      <c r="J347" s="135" t="s">
        <v>291</v>
      </c>
      <c r="K347" s="136">
        <v>2</v>
      </c>
      <c r="L347" s="201">
        <v>0</v>
      </c>
      <c r="M347" s="201"/>
      <c r="N347" s="201">
        <f t="shared" si="110"/>
        <v>0</v>
      </c>
      <c r="O347" s="201"/>
      <c r="P347" s="201"/>
      <c r="Q347" s="201"/>
      <c r="R347" s="137"/>
      <c r="T347" s="138" t="s">
        <v>5</v>
      </c>
      <c r="U347" s="40" t="s">
        <v>44</v>
      </c>
      <c r="V347" s="139">
        <v>1.6819999999999999</v>
      </c>
      <c r="W347" s="139">
        <f t="shared" si="111"/>
        <v>3.3639999999999999</v>
      </c>
      <c r="X347" s="139">
        <v>0</v>
      </c>
      <c r="Y347" s="139">
        <f t="shared" si="112"/>
        <v>0</v>
      </c>
      <c r="Z347" s="139">
        <v>0</v>
      </c>
      <c r="AA347" s="140">
        <f t="shared" si="113"/>
        <v>0</v>
      </c>
      <c r="AR347" s="17" t="s">
        <v>208</v>
      </c>
      <c r="AT347" s="17" t="s">
        <v>146</v>
      </c>
      <c r="AU347" s="17" t="s">
        <v>94</v>
      </c>
      <c r="AY347" s="17" t="s">
        <v>145</v>
      </c>
      <c r="BE347" s="141">
        <f t="shared" si="114"/>
        <v>0</v>
      </c>
      <c r="BF347" s="141">
        <f t="shared" si="115"/>
        <v>0</v>
      </c>
      <c r="BG347" s="141">
        <f t="shared" si="116"/>
        <v>0</v>
      </c>
      <c r="BH347" s="141">
        <f t="shared" si="117"/>
        <v>0</v>
      </c>
      <c r="BI347" s="141">
        <f t="shared" si="118"/>
        <v>0</v>
      </c>
      <c r="BJ347" s="17" t="s">
        <v>22</v>
      </c>
      <c r="BK347" s="141">
        <f t="shared" si="119"/>
        <v>0</v>
      </c>
      <c r="BL347" s="17" t="s">
        <v>208</v>
      </c>
      <c r="BM347" s="17" t="s">
        <v>900</v>
      </c>
    </row>
    <row r="348" spans="2:65" s="1" customFormat="1" ht="44.25" customHeight="1">
      <c r="B348" s="132"/>
      <c r="C348" s="133" t="s">
        <v>901</v>
      </c>
      <c r="D348" s="133" t="s">
        <v>146</v>
      </c>
      <c r="E348" s="134" t="s">
        <v>902</v>
      </c>
      <c r="F348" s="200" t="s">
        <v>903</v>
      </c>
      <c r="G348" s="200"/>
      <c r="H348" s="200"/>
      <c r="I348" s="200"/>
      <c r="J348" s="135" t="s">
        <v>291</v>
      </c>
      <c r="K348" s="136">
        <v>1</v>
      </c>
      <c r="L348" s="201">
        <v>0</v>
      </c>
      <c r="M348" s="201"/>
      <c r="N348" s="201">
        <f t="shared" si="110"/>
        <v>0</v>
      </c>
      <c r="O348" s="201"/>
      <c r="P348" s="201"/>
      <c r="Q348" s="201"/>
      <c r="R348" s="137"/>
      <c r="T348" s="138" t="s">
        <v>5</v>
      </c>
      <c r="U348" s="40" t="s">
        <v>44</v>
      </c>
      <c r="V348" s="139">
        <v>1.6819999999999999</v>
      </c>
      <c r="W348" s="139">
        <f t="shared" si="111"/>
        <v>1.6819999999999999</v>
      </c>
      <c r="X348" s="139">
        <v>0</v>
      </c>
      <c r="Y348" s="139">
        <f t="shared" si="112"/>
        <v>0</v>
      </c>
      <c r="Z348" s="139">
        <v>0</v>
      </c>
      <c r="AA348" s="140">
        <f t="shared" si="113"/>
        <v>0</v>
      </c>
      <c r="AR348" s="17" t="s">
        <v>208</v>
      </c>
      <c r="AT348" s="17" t="s">
        <v>146</v>
      </c>
      <c r="AU348" s="17" t="s">
        <v>94</v>
      </c>
      <c r="AY348" s="17" t="s">
        <v>145</v>
      </c>
      <c r="BE348" s="141">
        <f t="shared" si="114"/>
        <v>0</v>
      </c>
      <c r="BF348" s="141">
        <f t="shared" si="115"/>
        <v>0</v>
      </c>
      <c r="BG348" s="141">
        <f t="shared" si="116"/>
        <v>0</v>
      </c>
      <c r="BH348" s="141">
        <f t="shared" si="117"/>
        <v>0</v>
      </c>
      <c r="BI348" s="141">
        <f t="shared" si="118"/>
        <v>0</v>
      </c>
      <c r="BJ348" s="17" t="s">
        <v>22</v>
      </c>
      <c r="BK348" s="141">
        <f t="shared" si="119"/>
        <v>0</v>
      </c>
      <c r="BL348" s="17" t="s">
        <v>208</v>
      </c>
      <c r="BM348" s="17" t="s">
        <v>904</v>
      </c>
    </row>
    <row r="349" spans="2:65" s="1" customFormat="1" ht="31.5" customHeight="1">
      <c r="B349" s="132"/>
      <c r="C349" s="133" t="s">
        <v>905</v>
      </c>
      <c r="D349" s="133" t="s">
        <v>146</v>
      </c>
      <c r="E349" s="134" t="s">
        <v>906</v>
      </c>
      <c r="F349" s="200" t="s">
        <v>907</v>
      </c>
      <c r="G349" s="200"/>
      <c r="H349" s="200"/>
      <c r="I349" s="200"/>
      <c r="J349" s="135" t="s">
        <v>291</v>
      </c>
      <c r="K349" s="136">
        <v>1</v>
      </c>
      <c r="L349" s="201">
        <v>0</v>
      </c>
      <c r="M349" s="201"/>
      <c r="N349" s="201">
        <f t="shared" si="110"/>
        <v>0</v>
      </c>
      <c r="O349" s="201"/>
      <c r="P349" s="201"/>
      <c r="Q349" s="201"/>
      <c r="R349" s="137"/>
      <c r="T349" s="138" t="s">
        <v>5</v>
      </c>
      <c r="U349" s="40" t="s">
        <v>44</v>
      </c>
      <c r="V349" s="139">
        <v>1.6819999999999999</v>
      </c>
      <c r="W349" s="139">
        <f t="shared" si="111"/>
        <v>1.6819999999999999</v>
      </c>
      <c r="X349" s="139">
        <v>0</v>
      </c>
      <c r="Y349" s="139">
        <f t="shared" si="112"/>
        <v>0</v>
      </c>
      <c r="Z349" s="139">
        <v>0</v>
      </c>
      <c r="AA349" s="140">
        <f t="shared" si="113"/>
        <v>0</v>
      </c>
      <c r="AR349" s="17" t="s">
        <v>208</v>
      </c>
      <c r="AT349" s="17" t="s">
        <v>146</v>
      </c>
      <c r="AU349" s="17" t="s">
        <v>94</v>
      </c>
      <c r="AY349" s="17" t="s">
        <v>145</v>
      </c>
      <c r="BE349" s="141">
        <f t="shared" si="114"/>
        <v>0</v>
      </c>
      <c r="BF349" s="141">
        <f t="shared" si="115"/>
        <v>0</v>
      </c>
      <c r="BG349" s="141">
        <f t="shared" si="116"/>
        <v>0</v>
      </c>
      <c r="BH349" s="141">
        <f t="shared" si="117"/>
        <v>0</v>
      </c>
      <c r="BI349" s="141">
        <f t="shared" si="118"/>
        <v>0</v>
      </c>
      <c r="BJ349" s="17" t="s">
        <v>22</v>
      </c>
      <c r="BK349" s="141">
        <f t="shared" si="119"/>
        <v>0</v>
      </c>
      <c r="BL349" s="17" t="s">
        <v>208</v>
      </c>
      <c r="BM349" s="17" t="s">
        <v>908</v>
      </c>
    </row>
    <row r="350" spans="2:65" s="1" customFormat="1" ht="31.5" customHeight="1">
      <c r="B350" s="132"/>
      <c r="C350" s="133" t="s">
        <v>909</v>
      </c>
      <c r="D350" s="133" t="s">
        <v>146</v>
      </c>
      <c r="E350" s="134" t="s">
        <v>910</v>
      </c>
      <c r="F350" s="200" t="s">
        <v>911</v>
      </c>
      <c r="G350" s="200"/>
      <c r="H350" s="200"/>
      <c r="I350" s="200"/>
      <c r="J350" s="135" t="s">
        <v>291</v>
      </c>
      <c r="K350" s="136">
        <v>1</v>
      </c>
      <c r="L350" s="201">
        <v>0</v>
      </c>
      <c r="M350" s="201"/>
      <c r="N350" s="201">
        <f t="shared" si="110"/>
        <v>0</v>
      </c>
      <c r="O350" s="201"/>
      <c r="P350" s="201"/>
      <c r="Q350" s="201"/>
      <c r="R350" s="137"/>
      <c r="T350" s="138" t="s">
        <v>5</v>
      </c>
      <c r="U350" s="40" t="s">
        <v>44</v>
      </c>
      <c r="V350" s="139">
        <v>1.6819999999999999</v>
      </c>
      <c r="W350" s="139">
        <f t="shared" si="111"/>
        <v>1.6819999999999999</v>
      </c>
      <c r="X350" s="139">
        <v>0</v>
      </c>
      <c r="Y350" s="139">
        <f t="shared" si="112"/>
        <v>0</v>
      </c>
      <c r="Z350" s="139">
        <v>0</v>
      </c>
      <c r="AA350" s="140">
        <f t="shared" si="113"/>
        <v>0</v>
      </c>
      <c r="AR350" s="17" t="s">
        <v>208</v>
      </c>
      <c r="AT350" s="17" t="s">
        <v>146</v>
      </c>
      <c r="AU350" s="17" t="s">
        <v>94</v>
      </c>
      <c r="AY350" s="17" t="s">
        <v>145</v>
      </c>
      <c r="BE350" s="141">
        <f t="shared" si="114"/>
        <v>0</v>
      </c>
      <c r="BF350" s="141">
        <f t="shared" si="115"/>
        <v>0</v>
      </c>
      <c r="BG350" s="141">
        <f t="shared" si="116"/>
        <v>0</v>
      </c>
      <c r="BH350" s="141">
        <f t="shared" si="117"/>
        <v>0</v>
      </c>
      <c r="BI350" s="141">
        <f t="shared" si="118"/>
        <v>0</v>
      </c>
      <c r="BJ350" s="17" t="s">
        <v>22</v>
      </c>
      <c r="BK350" s="141">
        <f t="shared" si="119"/>
        <v>0</v>
      </c>
      <c r="BL350" s="17" t="s">
        <v>208</v>
      </c>
      <c r="BM350" s="17" t="s">
        <v>912</v>
      </c>
    </row>
    <row r="351" spans="2:65" s="1" customFormat="1" ht="31.5" customHeight="1">
      <c r="B351" s="132"/>
      <c r="C351" s="133" t="s">
        <v>913</v>
      </c>
      <c r="D351" s="133" t="s">
        <v>146</v>
      </c>
      <c r="E351" s="134" t="s">
        <v>914</v>
      </c>
      <c r="F351" s="200" t="s">
        <v>915</v>
      </c>
      <c r="G351" s="200"/>
      <c r="H351" s="200"/>
      <c r="I351" s="200"/>
      <c r="J351" s="135" t="s">
        <v>291</v>
      </c>
      <c r="K351" s="136">
        <v>1</v>
      </c>
      <c r="L351" s="201">
        <v>0</v>
      </c>
      <c r="M351" s="201"/>
      <c r="N351" s="201">
        <f t="shared" si="110"/>
        <v>0</v>
      </c>
      <c r="O351" s="201"/>
      <c r="P351" s="201"/>
      <c r="Q351" s="201"/>
      <c r="R351" s="137"/>
      <c r="T351" s="138" t="s">
        <v>5</v>
      </c>
      <c r="U351" s="40" t="s">
        <v>44</v>
      </c>
      <c r="V351" s="139">
        <v>1.6819999999999999</v>
      </c>
      <c r="W351" s="139">
        <f t="shared" si="111"/>
        <v>1.6819999999999999</v>
      </c>
      <c r="X351" s="139">
        <v>0</v>
      </c>
      <c r="Y351" s="139">
        <f t="shared" si="112"/>
        <v>0</v>
      </c>
      <c r="Z351" s="139">
        <v>0</v>
      </c>
      <c r="AA351" s="140">
        <f t="shared" si="113"/>
        <v>0</v>
      </c>
      <c r="AR351" s="17" t="s">
        <v>208</v>
      </c>
      <c r="AT351" s="17" t="s">
        <v>146</v>
      </c>
      <c r="AU351" s="17" t="s">
        <v>94</v>
      </c>
      <c r="AY351" s="17" t="s">
        <v>145</v>
      </c>
      <c r="BE351" s="141">
        <f t="shared" si="114"/>
        <v>0</v>
      </c>
      <c r="BF351" s="141">
        <f t="shared" si="115"/>
        <v>0</v>
      </c>
      <c r="BG351" s="141">
        <f t="shared" si="116"/>
        <v>0</v>
      </c>
      <c r="BH351" s="141">
        <f t="shared" si="117"/>
        <v>0</v>
      </c>
      <c r="BI351" s="141">
        <f t="shared" si="118"/>
        <v>0</v>
      </c>
      <c r="BJ351" s="17" t="s">
        <v>22</v>
      </c>
      <c r="BK351" s="141">
        <f t="shared" si="119"/>
        <v>0</v>
      </c>
      <c r="BL351" s="17" t="s">
        <v>208</v>
      </c>
      <c r="BM351" s="17" t="s">
        <v>916</v>
      </c>
    </row>
    <row r="352" spans="2:65" s="1" customFormat="1" ht="31.5" customHeight="1">
      <c r="B352" s="132"/>
      <c r="C352" s="133" t="s">
        <v>917</v>
      </c>
      <c r="D352" s="133" t="s">
        <v>146</v>
      </c>
      <c r="E352" s="134" t="s">
        <v>918</v>
      </c>
      <c r="F352" s="200" t="s">
        <v>919</v>
      </c>
      <c r="G352" s="200"/>
      <c r="H352" s="200"/>
      <c r="I352" s="200"/>
      <c r="J352" s="135" t="s">
        <v>291</v>
      </c>
      <c r="K352" s="136">
        <v>1</v>
      </c>
      <c r="L352" s="201">
        <v>0</v>
      </c>
      <c r="M352" s="201"/>
      <c r="N352" s="201">
        <f t="shared" si="110"/>
        <v>0</v>
      </c>
      <c r="O352" s="201"/>
      <c r="P352" s="201"/>
      <c r="Q352" s="201"/>
      <c r="R352" s="137"/>
      <c r="T352" s="138" t="s">
        <v>5</v>
      </c>
      <c r="U352" s="40" t="s">
        <v>44</v>
      </c>
      <c r="V352" s="139">
        <v>1.6819999999999999</v>
      </c>
      <c r="W352" s="139">
        <f t="shared" si="111"/>
        <v>1.6819999999999999</v>
      </c>
      <c r="X352" s="139">
        <v>0</v>
      </c>
      <c r="Y352" s="139">
        <f t="shared" si="112"/>
        <v>0</v>
      </c>
      <c r="Z352" s="139">
        <v>0</v>
      </c>
      <c r="AA352" s="140">
        <f t="shared" si="113"/>
        <v>0</v>
      </c>
      <c r="AR352" s="17" t="s">
        <v>208</v>
      </c>
      <c r="AT352" s="17" t="s">
        <v>146</v>
      </c>
      <c r="AU352" s="17" t="s">
        <v>94</v>
      </c>
      <c r="AY352" s="17" t="s">
        <v>145</v>
      </c>
      <c r="BE352" s="141">
        <f t="shared" si="114"/>
        <v>0</v>
      </c>
      <c r="BF352" s="141">
        <f t="shared" si="115"/>
        <v>0</v>
      </c>
      <c r="BG352" s="141">
        <f t="shared" si="116"/>
        <v>0</v>
      </c>
      <c r="BH352" s="141">
        <f t="shared" si="117"/>
        <v>0</v>
      </c>
      <c r="BI352" s="141">
        <f t="shared" si="118"/>
        <v>0</v>
      </c>
      <c r="BJ352" s="17" t="s">
        <v>22</v>
      </c>
      <c r="BK352" s="141">
        <f t="shared" si="119"/>
        <v>0</v>
      </c>
      <c r="BL352" s="17" t="s">
        <v>208</v>
      </c>
      <c r="BM352" s="17" t="s">
        <v>920</v>
      </c>
    </row>
    <row r="353" spans="2:65" s="1" customFormat="1" ht="31.5" customHeight="1">
      <c r="B353" s="132"/>
      <c r="C353" s="133" t="s">
        <v>921</v>
      </c>
      <c r="D353" s="133" t="s">
        <v>146</v>
      </c>
      <c r="E353" s="134" t="s">
        <v>922</v>
      </c>
      <c r="F353" s="200" t="s">
        <v>923</v>
      </c>
      <c r="G353" s="200"/>
      <c r="H353" s="200"/>
      <c r="I353" s="200"/>
      <c r="J353" s="135" t="s">
        <v>291</v>
      </c>
      <c r="K353" s="136">
        <v>1</v>
      </c>
      <c r="L353" s="201">
        <v>0</v>
      </c>
      <c r="M353" s="201"/>
      <c r="N353" s="201">
        <f t="shared" si="110"/>
        <v>0</v>
      </c>
      <c r="O353" s="201"/>
      <c r="P353" s="201"/>
      <c r="Q353" s="201"/>
      <c r="R353" s="137"/>
      <c r="T353" s="138" t="s">
        <v>5</v>
      </c>
      <c r="U353" s="40" t="s">
        <v>44</v>
      </c>
      <c r="V353" s="139">
        <v>1.6819999999999999</v>
      </c>
      <c r="W353" s="139">
        <f t="shared" si="111"/>
        <v>1.6819999999999999</v>
      </c>
      <c r="X353" s="139">
        <v>0</v>
      </c>
      <c r="Y353" s="139">
        <f t="shared" si="112"/>
        <v>0</v>
      </c>
      <c r="Z353" s="139">
        <v>0</v>
      </c>
      <c r="AA353" s="140">
        <f t="shared" si="113"/>
        <v>0</v>
      </c>
      <c r="AR353" s="17" t="s">
        <v>208</v>
      </c>
      <c r="AT353" s="17" t="s">
        <v>146</v>
      </c>
      <c r="AU353" s="17" t="s">
        <v>94</v>
      </c>
      <c r="AY353" s="17" t="s">
        <v>145</v>
      </c>
      <c r="BE353" s="141">
        <f t="shared" si="114"/>
        <v>0</v>
      </c>
      <c r="BF353" s="141">
        <f t="shared" si="115"/>
        <v>0</v>
      </c>
      <c r="BG353" s="141">
        <f t="shared" si="116"/>
        <v>0</v>
      </c>
      <c r="BH353" s="141">
        <f t="shared" si="117"/>
        <v>0</v>
      </c>
      <c r="BI353" s="141">
        <f t="shared" si="118"/>
        <v>0</v>
      </c>
      <c r="BJ353" s="17" t="s">
        <v>22</v>
      </c>
      <c r="BK353" s="141">
        <f t="shared" si="119"/>
        <v>0</v>
      </c>
      <c r="BL353" s="17" t="s">
        <v>208</v>
      </c>
      <c r="BM353" s="17" t="s">
        <v>924</v>
      </c>
    </row>
    <row r="354" spans="2:65" s="1" customFormat="1" ht="44.25" customHeight="1">
      <c r="B354" s="132"/>
      <c r="C354" s="133" t="s">
        <v>925</v>
      </c>
      <c r="D354" s="133" t="s">
        <v>146</v>
      </c>
      <c r="E354" s="134" t="s">
        <v>926</v>
      </c>
      <c r="F354" s="200" t="s">
        <v>927</v>
      </c>
      <c r="G354" s="200"/>
      <c r="H354" s="200"/>
      <c r="I354" s="200"/>
      <c r="J354" s="135" t="s">
        <v>291</v>
      </c>
      <c r="K354" s="136">
        <v>1</v>
      </c>
      <c r="L354" s="201">
        <v>0</v>
      </c>
      <c r="M354" s="201"/>
      <c r="N354" s="201">
        <f t="shared" si="110"/>
        <v>0</v>
      </c>
      <c r="O354" s="201"/>
      <c r="P354" s="201"/>
      <c r="Q354" s="201"/>
      <c r="R354" s="137"/>
      <c r="T354" s="138" t="s">
        <v>5</v>
      </c>
      <c r="U354" s="40" t="s">
        <v>44</v>
      </c>
      <c r="V354" s="139">
        <v>1.6819999999999999</v>
      </c>
      <c r="W354" s="139">
        <f t="shared" si="111"/>
        <v>1.6819999999999999</v>
      </c>
      <c r="X354" s="139">
        <v>0</v>
      </c>
      <c r="Y354" s="139">
        <f t="shared" si="112"/>
        <v>0</v>
      </c>
      <c r="Z354" s="139">
        <v>0</v>
      </c>
      <c r="AA354" s="140">
        <f t="shared" si="113"/>
        <v>0</v>
      </c>
      <c r="AR354" s="17" t="s">
        <v>208</v>
      </c>
      <c r="AT354" s="17" t="s">
        <v>146</v>
      </c>
      <c r="AU354" s="17" t="s">
        <v>94</v>
      </c>
      <c r="AY354" s="17" t="s">
        <v>145</v>
      </c>
      <c r="BE354" s="141">
        <f t="shared" si="114"/>
        <v>0</v>
      </c>
      <c r="BF354" s="141">
        <f t="shared" si="115"/>
        <v>0</v>
      </c>
      <c r="BG354" s="141">
        <f t="shared" si="116"/>
        <v>0</v>
      </c>
      <c r="BH354" s="141">
        <f t="shared" si="117"/>
        <v>0</v>
      </c>
      <c r="BI354" s="141">
        <f t="shared" si="118"/>
        <v>0</v>
      </c>
      <c r="BJ354" s="17" t="s">
        <v>22</v>
      </c>
      <c r="BK354" s="141">
        <f t="shared" si="119"/>
        <v>0</v>
      </c>
      <c r="BL354" s="17" t="s">
        <v>208</v>
      </c>
      <c r="BM354" s="17" t="s">
        <v>928</v>
      </c>
    </row>
    <row r="355" spans="2:65" s="1" customFormat="1" ht="44.25" customHeight="1">
      <c r="B355" s="132"/>
      <c r="C355" s="133" t="s">
        <v>929</v>
      </c>
      <c r="D355" s="133" t="s">
        <v>146</v>
      </c>
      <c r="E355" s="134" t="s">
        <v>930</v>
      </c>
      <c r="F355" s="200" t="s">
        <v>931</v>
      </c>
      <c r="G355" s="200"/>
      <c r="H355" s="200"/>
      <c r="I355" s="200"/>
      <c r="J355" s="135" t="s">
        <v>291</v>
      </c>
      <c r="K355" s="136">
        <v>1</v>
      </c>
      <c r="L355" s="201">
        <v>0</v>
      </c>
      <c r="M355" s="201"/>
      <c r="N355" s="201">
        <f t="shared" si="110"/>
        <v>0</v>
      </c>
      <c r="O355" s="201"/>
      <c r="P355" s="201"/>
      <c r="Q355" s="201"/>
      <c r="R355" s="137"/>
      <c r="T355" s="138" t="s">
        <v>5</v>
      </c>
      <c r="U355" s="40" t="s">
        <v>44</v>
      </c>
      <c r="V355" s="139">
        <v>1.6819999999999999</v>
      </c>
      <c r="W355" s="139">
        <f t="shared" si="111"/>
        <v>1.6819999999999999</v>
      </c>
      <c r="X355" s="139">
        <v>0</v>
      </c>
      <c r="Y355" s="139">
        <f t="shared" si="112"/>
        <v>0</v>
      </c>
      <c r="Z355" s="139">
        <v>0</v>
      </c>
      <c r="AA355" s="140">
        <f t="shared" si="113"/>
        <v>0</v>
      </c>
      <c r="AR355" s="17" t="s">
        <v>208</v>
      </c>
      <c r="AT355" s="17" t="s">
        <v>146</v>
      </c>
      <c r="AU355" s="17" t="s">
        <v>94</v>
      </c>
      <c r="AY355" s="17" t="s">
        <v>145</v>
      </c>
      <c r="BE355" s="141">
        <f t="shared" si="114"/>
        <v>0</v>
      </c>
      <c r="BF355" s="141">
        <f t="shared" si="115"/>
        <v>0</v>
      </c>
      <c r="BG355" s="141">
        <f t="shared" si="116"/>
        <v>0</v>
      </c>
      <c r="BH355" s="141">
        <f t="shared" si="117"/>
        <v>0</v>
      </c>
      <c r="BI355" s="141">
        <f t="shared" si="118"/>
        <v>0</v>
      </c>
      <c r="BJ355" s="17" t="s">
        <v>22</v>
      </c>
      <c r="BK355" s="141">
        <f t="shared" si="119"/>
        <v>0</v>
      </c>
      <c r="BL355" s="17" t="s">
        <v>208</v>
      </c>
      <c r="BM355" s="17" t="s">
        <v>932</v>
      </c>
    </row>
    <row r="356" spans="2:65" s="1" customFormat="1" ht="31.5" customHeight="1">
      <c r="B356" s="132"/>
      <c r="C356" s="133" t="s">
        <v>933</v>
      </c>
      <c r="D356" s="133" t="s">
        <v>146</v>
      </c>
      <c r="E356" s="134" t="s">
        <v>934</v>
      </c>
      <c r="F356" s="200" t="s">
        <v>935</v>
      </c>
      <c r="G356" s="200"/>
      <c r="H356" s="200"/>
      <c r="I356" s="200"/>
      <c r="J356" s="135" t="s">
        <v>291</v>
      </c>
      <c r="K356" s="136">
        <v>1</v>
      </c>
      <c r="L356" s="201">
        <v>0</v>
      </c>
      <c r="M356" s="201"/>
      <c r="N356" s="201">
        <f t="shared" si="110"/>
        <v>0</v>
      </c>
      <c r="O356" s="201"/>
      <c r="P356" s="201"/>
      <c r="Q356" s="201"/>
      <c r="R356" s="137"/>
      <c r="T356" s="138" t="s">
        <v>5</v>
      </c>
      <c r="U356" s="40" t="s">
        <v>44</v>
      </c>
      <c r="V356" s="139">
        <v>1.6819999999999999</v>
      </c>
      <c r="W356" s="139">
        <f t="shared" si="111"/>
        <v>1.6819999999999999</v>
      </c>
      <c r="X356" s="139">
        <v>0</v>
      </c>
      <c r="Y356" s="139">
        <f t="shared" si="112"/>
        <v>0</v>
      </c>
      <c r="Z356" s="139">
        <v>0</v>
      </c>
      <c r="AA356" s="140">
        <f t="shared" si="113"/>
        <v>0</v>
      </c>
      <c r="AR356" s="17" t="s">
        <v>208</v>
      </c>
      <c r="AT356" s="17" t="s">
        <v>146</v>
      </c>
      <c r="AU356" s="17" t="s">
        <v>94</v>
      </c>
      <c r="AY356" s="17" t="s">
        <v>145</v>
      </c>
      <c r="BE356" s="141">
        <f t="shared" si="114"/>
        <v>0</v>
      </c>
      <c r="BF356" s="141">
        <f t="shared" si="115"/>
        <v>0</v>
      </c>
      <c r="BG356" s="141">
        <f t="shared" si="116"/>
        <v>0</v>
      </c>
      <c r="BH356" s="141">
        <f t="shared" si="117"/>
        <v>0</v>
      </c>
      <c r="BI356" s="141">
        <f t="shared" si="118"/>
        <v>0</v>
      </c>
      <c r="BJ356" s="17" t="s">
        <v>22</v>
      </c>
      <c r="BK356" s="141">
        <f t="shared" si="119"/>
        <v>0</v>
      </c>
      <c r="BL356" s="17" t="s">
        <v>208</v>
      </c>
      <c r="BM356" s="17" t="s">
        <v>936</v>
      </c>
    </row>
    <row r="357" spans="2:65" s="1" customFormat="1" ht="31.5" customHeight="1">
      <c r="B357" s="132"/>
      <c r="C357" s="133" t="s">
        <v>937</v>
      </c>
      <c r="D357" s="133" t="s">
        <v>146</v>
      </c>
      <c r="E357" s="134" t="s">
        <v>938</v>
      </c>
      <c r="F357" s="200" t="s">
        <v>939</v>
      </c>
      <c r="G357" s="200"/>
      <c r="H357" s="200"/>
      <c r="I357" s="200"/>
      <c r="J357" s="135" t="s">
        <v>291</v>
      </c>
      <c r="K357" s="136">
        <v>1</v>
      </c>
      <c r="L357" s="201">
        <v>0</v>
      </c>
      <c r="M357" s="201"/>
      <c r="N357" s="201">
        <f t="shared" si="110"/>
        <v>0</v>
      </c>
      <c r="O357" s="201"/>
      <c r="P357" s="201"/>
      <c r="Q357" s="201"/>
      <c r="R357" s="137"/>
      <c r="T357" s="138" t="s">
        <v>5</v>
      </c>
      <c r="U357" s="40" t="s">
        <v>44</v>
      </c>
      <c r="V357" s="139">
        <v>1.6819999999999999</v>
      </c>
      <c r="W357" s="139">
        <f t="shared" si="111"/>
        <v>1.6819999999999999</v>
      </c>
      <c r="X357" s="139">
        <v>0</v>
      </c>
      <c r="Y357" s="139">
        <f t="shared" si="112"/>
        <v>0</v>
      </c>
      <c r="Z357" s="139">
        <v>0</v>
      </c>
      <c r="AA357" s="140">
        <f t="shared" si="113"/>
        <v>0</v>
      </c>
      <c r="AR357" s="17" t="s">
        <v>208</v>
      </c>
      <c r="AT357" s="17" t="s">
        <v>146</v>
      </c>
      <c r="AU357" s="17" t="s">
        <v>94</v>
      </c>
      <c r="AY357" s="17" t="s">
        <v>145</v>
      </c>
      <c r="BE357" s="141">
        <f t="shared" si="114"/>
        <v>0</v>
      </c>
      <c r="BF357" s="141">
        <f t="shared" si="115"/>
        <v>0</v>
      </c>
      <c r="BG357" s="141">
        <f t="shared" si="116"/>
        <v>0</v>
      </c>
      <c r="BH357" s="141">
        <f t="shared" si="117"/>
        <v>0</v>
      </c>
      <c r="BI357" s="141">
        <f t="shared" si="118"/>
        <v>0</v>
      </c>
      <c r="BJ357" s="17" t="s">
        <v>22</v>
      </c>
      <c r="BK357" s="141">
        <f t="shared" si="119"/>
        <v>0</v>
      </c>
      <c r="BL357" s="17" t="s">
        <v>208</v>
      </c>
      <c r="BM357" s="17" t="s">
        <v>940</v>
      </c>
    </row>
    <row r="358" spans="2:65" s="1" customFormat="1" ht="31.5" customHeight="1">
      <c r="B358" s="132"/>
      <c r="C358" s="133" t="s">
        <v>941</v>
      </c>
      <c r="D358" s="133" t="s">
        <v>146</v>
      </c>
      <c r="E358" s="134" t="s">
        <v>942</v>
      </c>
      <c r="F358" s="200" t="s">
        <v>1080</v>
      </c>
      <c r="G358" s="200"/>
      <c r="H358" s="200"/>
      <c r="I358" s="200"/>
      <c r="J358" s="135" t="s">
        <v>291</v>
      </c>
      <c r="K358" s="136">
        <v>3</v>
      </c>
      <c r="L358" s="201">
        <v>0</v>
      </c>
      <c r="M358" s="201"/>
      <c r="N358" s="201">
        <f t="shared" si="110"/>
        <v>0</v>
      </c>
      <c r="O358" s="201"/>
      <c r="P358" s="201"/>
      <c r="Q358" s="201"/>
      <c r="R358" s="137"/>
      <c r="T358" s="138" t="s">
        <v>5</v>
      </c>
      <c r="U358" s="40" t="s">
        <v>44</v>
      </c>
      <c r="V358" s="139">
        <v>1.6819999999999999</v>
      </c>
      <c r="W358" s="139">
        <f t="shared" si="111"/>
        <v>5.0459999999999994</v>
      </c>
      <c r="X358" s="139">
        <v>0</v>
      </c>
      <c r="Y358" s="139">
        <f t="shared" si="112"/>
        <v>0</v>
      </c>
      <c r="Z358" s="139">
        <v>0</v>
      </c>
      <c r="AA358" s="140">
        <f t="shared" si="113"/>
        <v>0</v>
      </c>
      <c r="AR358" s="17" t="s">
        <v>208</v>
      </c>
      <c r="AT358" s="17" t="s">
        <v>146</v>
      </c>
      <c r="AU358" s="17" t="s">
        <v>94</v>
      </c>
      <c r="AY358" s="17" t="s">
        <v>145</v>
      </c>
      <c r="BE358" s="141">
        <f t="shared" si="114"/>
        <v>0</v>
      </c>
      <c r="BF358" s="141">
        <f t="shared" si="115"/>
        <v>0</v>
      </c>
      <c r="BG358" s="141">
        <f t="shared" si="116"/>
        <v>0</v>
      </c>
      <c r="BH358" s="141">
        <f t="shared" si="117"/>
        <v>0</v>
      </c>
      <c r="BI358" s="141">
        <f t="shared" si="118"/>
        <v>0</v>
      </c>
      <c r="BJ358" s="17" t="s">
        <v>22</v>
      </c>
      <c r="BK358" s="141">
        <f t="shared" si="119"/>
        <v>0</v>
      </c>
      <c r="BL358" s="17" t="s">
        <v>208</v>
      </c>
      <c r="BM358" s="17" t="s">
        <v>943</v>
      </c>
    </row>
    <row r="359" spans="2:65" s="1" customFormat="1" ht="31.5" customHeight="1">
      <c r="B359" s="132"/>
      <c r="C359" s="133" t="s">
        <v>944</v>
      </c>
      <c r="D359" s="133" t="s">
        <v>146</v>
      </c>
      <c r="E359" s="134" t="s">
        <v>945</v>
      </c>
      <c r="F359" s="200" t="s">
        <v>1081</v>
      </c>
      <c r="G359" s="200"/>
      <c r="H359" s="200"/>
      <c r="I359" s="200"/>
      <c r="J359" s="135" t="s">
        <v>291</v>
      </c>
      <c r="K359" s="136">
        <v>2</v>
      </c>
      <c r="L359" s="201">
        <v>0</v>
      </c>
      <c r="M359" s="201"/>
      <c r="N359" s="201">
        <f t="shared" si="110"/>
        <v>0</v>
      </c>
      <c r="O359" s="201"/>
      <c r="P359" s="201"/>
      <c r="Q359" s="201"/>
      <c r="R359" s="137"/>
      <c r="T359" s="138" t="s">
        <v>5</v>
      </c>
      <c r="U359" s="40" t="s">
        <v>44</v>
      </c>
      <c r="V359" s="139">
        <v>1.6819999999999999</v>
      </c>
      <c r="W359" s="139">
        <f t="shared" si="111"/>
        <v>3.3639999999999999</v>
      </c>
      <c r="X359" s="139">
        <v>0</v>
      </c>
      <c r="Y359" s="139">
        <f t="shared" si="112"/>
        <v>0</v>
      </c>
      <c r="Z359" s="139">
        <v>0</v>
      </c>
      <c r="AA359" s="140">
        <f t="shared" si="113"/>
        <v>0</v>
      </c>
      <c r="AR359" s="17" t="s">
        <v>208</v>
      </c>
      <c r="AT359" s="17" t="s">
        <v>146</v>
      </c>
      <c r="AU359" s="17" t="s">
        <v>94</v>
      </c>
      <c r="AY359" s="17" t="s">
        <v>145</v>
      </c>
      <c r="BE359" s="141">
        <f t="shared" si="114"/>
        <v>0</v>
      </c>
      <c r="BF359" s="141">
        <f t="shared" si="115"/>
        <v>0</v>
      </c>
      <c r="BG359" s="141">
        <f t="shared" si="116"/>
        <v>0</v>
      </c>
      <c r="BH359" s="141">
        <f t="shared" si="117"/>
        <v>0</v>
      </c>
      <c r="BI359" s="141">
        <f t="shared" si="118"/>
        <v>0</v>
      </c>
      <c r="BJ359" s="17" t="s">
        <v>22</v>
      </c>
      <c r="BK359" s="141">
        <f t="shared" si="119"/>
        <v>0</v>
      </c>
      <c r="BL359" s="17" t="s">
        <v>208</v>
      </c>
      <c r="BM359" s="17" t="s">
        <v>946</v>
      </c>
    </row>
    <row r="360" spans="2:65" s="1" customFormat="1" ht="31.5" customHeight="1">
      <c r="B360" s="132"/>
      <c r="C360" s="133" t="s">
        <v>947</v>
      </c>
      <c r="D360" s="133" t="s">
        <v>146</v>
      </c>
      <c r="E360" s="134" t="s">
        <v>948</v>
      </c>
      <c r="F360" s="200" t="s">
        <v>1082</v>
      </c>
      <c r="G360" s="200"/>
      <c r="H360" s="200"/>
      <c r="I360" s="200"/>
      <c r="J360" s="135" t="s">
        <v>291</v>
      </c>
      <c r="K360" s="136">
        <v>2</v>
      </c>
      <c r="L360" s="201">
        <v>0</v>
      </c>
      <c r="M360" s="201"/>
      <c r="N360" s="201">
        <f t="shared" si="110"/>
        <v>0</v>
      </c>
      <c r="O360" s="201"/>
      <c r="P360" s="201"/>
      <c r="Q360" s="201"/>
      <c r="R360" s="137"/>
      <c r="T360" s="138" t="s">
        <v>5</v>
      </c>
      <c r="U360" s="40" t="s">
        <v>44</v>
      </c>
      <c r="V360" s="139">
        <v>1.6819999999999999</v>
      </c>
      <c r="W360" s="139">
        <f t="shared" si="111"/>
        <v>3.3639999999999999</v>
      </c>
      <c r="X360" s="139">
        <v>0</v>
      </c>
      <c r="Y360" s="139">
        <f t="shared" si="112"/>
        <v>0</v>
      </c>
      <c r="Z360" s="139">
        <v>0</v>
      </c>
      <c r="AA360" s="140">
        <f t="shared" si="113"/>
        <v>0</v>
      </c>
      <c r="AR360" s="17" t="s">
        <v>208</v>
      </c>
      <c r="AT360" s="17" t="s">
        <v>146</v>
      </c>
      <c r="AU360" s="17" t="s">
        <v>94</v>
      </c>
      <c r="AY360" s="17" t="s">
        <v>145</v>
      </c>
      <c r="BE360" s="141">
        <f t="shared" si="114"/>
        <v>0</v>
      </c>
      <c r="BF360" s="141">
        <f t="shared" si="115"/>
        <v>0</v>
      </c>
      <c r="BG360" s="141">
        <f t="shared" si="116"/>
        <v>0</v>
      </c>
      <c r="BH360" s="141">
        <f t="shared" si="117"/>
        <v>0</v>
      </c>
      <c r="BI360" s="141">
        <f t="shared" si="118"/>
        <v>0</v>
      </c>
      <c r="BJ360" s="17" t="s">
        <v>22</v>
      </c>
      <c r="BK360" s="141">
        <f t="shared" si="119"/>
        <v>0</v>
      </c>
      <c r="BL360" s="17" t="s">
        <v>208</v>
      </c>
      <c r="BM360" s="17" t="s">
        <v>949</v>
      </c>
    </row>
    <row r="361" spans="2:65" s="1" customFormat="1" ht="31.5" customHeight="1">
      <c r="B361" s="132"/>
      <c r="C361" s="133" t="s">
        <v>950</v>
      </c>
      <c r="D361" s="133" t="s">
        <v>146</v>
      </c>
      <c r="E361" s="134" t="s">
        <v>951</v>
      </c>
      <c r="F361" s="200" t="s">
        <v>1083</v>
      </c>
      <c r="G361" s="200"/>
      <c r="H361" s="200"/>
      <c r="I361" s="200"/>
      <c r="J361" s="135" t="s">
        <v>291</v>
      </c>
      <c r="K361" s="136">
        <v>3</v>
      </c>
      <c r="L361" s="201">
        <v>0</v>
      </c>
      <c r="M361" s="201"/>
      <c r="N361" s="201">
        <f t="shared" si="110"/>
        <v>0</v>
      </c>
      <c r="O361" s="201"/>
      <c r="P361" s="201"/>
      <c r="Q361" s="201"/>
      <c r="R361" s="137"/>
      <c r="T361" s="138" t="s">
        <v>5</v>
      </c>
      <c r="U361" s="40" t="s">
        <v>44</v>
      </c>
      <c r="V361" s="139">
        <v>1.6819999999999999</v>
      </c>
      <c r="W361" s="139">
        <f t="shared" si="111"/>
        <v>5.0459999999999994</v>
      </c>
      <c r="X361" s="139">
        <v>0</v>
      </c>
      <c r="Y361" s="139">
        <f t="shared" si="112"/>
        <v>0</v>
      </c>
      <c r="Z361" s="139">
        <v>0</v>
      </c>
      <c r="AA361" s="140">
        <f t="shared" si="113"/>
        <v>0</v>
      </c>
      <c r="AR361" s="17" t="s">
        <v>208</v>
      </c>
      <c r="AT361" s="17" t="s">
        <v>146</v>
      </c>
      <c r="AU361" s="17" t="s">
        <v>94</v>
      </c>
      <c r="AY361" s="17" t="s">
        <v>145</v>
      </c>
      <c r="BE361" s="141">
        <f t="shared" si="114"/>
        <v>0</v>
      </c>
      <c r="BF361" s="141">
        <f t="shared" si="115"/>
        <v>0</v>
      </c>
      <c r="BG361" s="141">
        <f t="shared" si="116"/>
        <v>0</v>
      </c>
      <c r="BH361" s="141">
        <f t="shared" si="117"/>
        <v>0</v>
      </c>
      <c r="BI361" s="141">
        <f t="shared" si="118"/>
        <v>0</v>
      </c>
      <c r="BJ361" s="17" t="s">
        <v>22</v>
      </c>
      <c r="BK361" s="141">
        <f t="shared" si="119"/>
        <v>0</v>
      </c>
      <c r="BL361" s="17" t="s">
        <v>208</v>
      </c>
      <c r="BM361" s="17" t="s">
        <v>952</v>
      </c>
    </row>
    <row r="362" spans="2:65" s="1" customFormat="1" ht="44.25" customHeight="1">
      <c r="B362" s="132"/>
      <c r="C362" s="133" t="s">
        <v>953</v>
      </c>
      <c r="D362" s="133" t="s">
        <v>146</v>
      </c>
      <c r="E362" s="134" t="s">
        <v>954</v>
      </c>
      <c r="F362" s="200" t="s">
        <v>1084</v>
      </c>
      <c r="G362" s="200"/>
      <c r="H362" s="200"/>
      <c r="I362" s="200"/>
      <c r="J362" s="135" t="s">
        <v>291</v>
      </c>
      <c r="K362" s="136">
        <v>2</v>
      </c>
      <c r="L362" s="201">
        <v>0</v>
      </c>
      <c r="M362" s="201"/>
      <c r="N362" s="201">
        <f t="shared" si="110"/>
        <v>0</v>
      </c>
      <c r="O362" s="201"/>
      <c r="P362" s="201"/>
      <c r="Q362" s="201"/>
      <c r="R362" s="137"/>
      <c r="T362" s="138" t="s">
        <v>5</v>
      </c>
      <c r="U362" s="40" t="s">
        <v>44</v>
      </c>
      <c r="V362" s="139">
        <v>1.6819999999999999</v>
      </c>
      <c r="W362" s="139">
        <f t="shared" si="111"/>
        <v>3.3639999999999999</v>
      </c>
      <c r="X362" s="139">
        <v>0</v>
      </c>
      <c r="Y362" s="139">
        <f t="shared" si="112"/>
        <v>0</v>
      </c>
      <c r="Z362" s="139">
        <v>0</v>
      </c>
      <c r="AA362" s="140">
        <f t="shared" si="113"/>
        <v>0</v>
      </c>
      <c r="AR362" s="17" t="s">
        <v>208</v>
      </c>
      <c r="AT362" s="17" t="s">
        <v>146</v>
      </c>
      <c r="AU362" s="17" t="s">
        <v>94</v>
      </c>
      <c r="AY362" s="17" t="s">
        <v>145</v>
      </c>
      <c r="BE362" s="141">
        <f t="shared" si="114"/>
        <v>0</v>
      </c>
      <c r="BF362" s="141">
        <f t="shared" si="115"/>
        <v>0</v>
      </c>
      <c r="BG362" s="141">
        <f t="shared" si="116"/>
        <v>0</v>
      </c>
      <c r="BH362" s="141">
        <f t="shared" si="117"/>
        <v>0</v>
      </c>
      <c r="BI362" s="141">
        <f t="shared" si="118"/>
        <v>0</v>
      </c>
      <c r="BJ362" s="17" t="s">
        <v>22</v>
      </c>
      <c r="BK362" s="141">
        <f t="shared" si="119"/>
        <v>0</v>
      </c>
      <c r="BL362" s="17" t="s">
        <v>208</v>
      </c>
      <c r="BM362" s="17" t="s">
        <v>955</v>
      </c>
    </row>
    <row r="363" spans="2:65" s="1" customFormat="1" ht="44.25" customHeight="1">
      <c r="B363" s="132"/>
      <c r="C363" s="133" t="s">
        <v>956</v>
      </c>
      <c r="D363" s="133" t="s">
        <v>146</v>
      </c>
      <c r="E363" s="134" t="s">
        <v>957</v>
      </c>
      <c r="F363" s="200" t="s">
        <v>958</v>
      </c>
      <c r="G363" s="200"/>
      <c r="H363" s="200"/>
      <c r="I363" s="200"/>
      <c r="J363" s="135" t="s">
        <v>291</v>
      </c>
      <c r="K363" s="136">
        <v>1</v>
      </c>
      <c r="L363" s="201">
        <v>0</v>
      </c>
      <c r="M363" s="201"/>
      <c r="N363" s="201">
        <f t="shared" si="110"/>
        <v>0</v>
      </c>
      <c r="O363" s="201"/>
      <c r="P363" s="201"/>
      <c r="Q363" s="201"/>
      <c r="R363" s="137"/>
      <c r="T363" s="138" t="s">
        <v>5</v>
      </c>
      <c r="U363" s="40" t="s">
        <v>44</v>
      </c>
      <c r="V363" s="139">
        <v>1.6819999999999999</v>
      </c>
      <c r="W363" s="139">
        <f t="shared" si="111"/>
        <v>1.6819999999999999</v>
      </c>
      <c r="X363" s="139">
        <v>0</v>
      </c>
      <c r="Y363" s="139">
        <f t="shared" si="112"/>
        <v>0</v>
      </c>
      <c r="Z363" s="139">
        <v>0</v>
      </c>
      <c r="AA363" s="140">
        <f t="shared" si="113"/>
        <v>0</v>
      </c>
      <c r="AR363" s="17" t="s">
        <v>208</v>
      </c>
      <c r="AT363" s="17" t="s">
        <v>146</v>
      </c>
      <c r="AU363" s="17" t="s">
        <v>94</v>
      </c>
      <c r="AY363" s="17" t="s">
        <v>145</v>
      </c>
      <c r="BE363" s="141">
        <f t="shared" si="114"/>
        <v>0</v>
      </c>
      <c r="BF363" s="141">
        <f t="shared" si="115"/>
        <v>0</v>
      </c>
      <c r="BG363" s="141">
        <f t="shared" si="116"/>
        <v>0</v>
      </c>
      <c r="BH363" s="141">
        <f t="shared" si="117"/>
        <v>0</v>
      </c>
      <c r="BI363" s="141">
        <f t="shared" si="118"/>
        <v>0</v>
      </c>
      <c r="BJ363" s="17" t="s">
        <v>22</v>
      </c>
      <c r="BK363" s="141">
        <f t="shared" si="119"/>
        <v>0</v>
      </c>
      <c r="BL363" s="17" t="s">
        <v>208</v>
      </c>
      <c r="BM363" s="17" t="s">
        <v>959</v>
      </c>
    </row>
    <row r="364" spans="2:65" s="1" customFormat="1" ht="31.5" customHeight="1">
      <c r="B364" s="132"/>
      <c r="C364" s="133" t="s">
        <v>960</v>
      </c>
      <c r="D364" s="133" t="s">
        <v>146</v>
      </c>
      <c r="E364" s="134" t="s">
        <v>961</v>
      </c>
      <c r="F364" s="200" t="s">
        <v>962</v>
      </c>
      <c r="G364" s="200"/>
      <c r="H364" s="200"/>
      <c r="I364" s="200"/>
      <c r="J364" s="135" t="s">
        <v>291</v>
      </c>
      <c r="K364" s="136">
        <v>1</v>
      </c>
      <c r="L364" s="201">
        <v>0</v>
      </c>
      <c r="M364" s="201"/>
      <c r="N364" s="201">
        <f t="shared" si="110"/>
        <v>0</v>
      </c>
      <c r="O364" s="201"/>
      <c r="P364" s="201"/>
      <c r="Q364" s="201"/>
      <c r="R364" s="137"/>
      <c r="T364" s="138" t="s">
        <v>5</v>
      </c>
      <c r="U364" s="40" t="s">
        <v>44</v>
      </c>
      <c r="V364" s="139">
        <v>1.6819999999999999</v>
      </c>
      <c r="W364" s="139">
        <f t="shared" si="111"/>
        <v>1.6819999999999999</v>
      </c>
      <c r="X364" s="139">
        <v>0</v>
      </c>
      <c r="Y364" s="139">
        <f t="shared" si="112"/>
        <v>0</v>
      </c>
      <c r="Z364" s="139">
        <v>0</v>
      </c>
      <c r="AA364" s="140">
        <f t="shared" si="113"/>
        <v>0</v>
      </c>
      <c r="AR364" s="17" t="s">
        <v>208</v>
      </c>
      <c r="AT364" s="17" t="s">
        <v>146</v>
      </c>
      <c r="AU364" s="17" t="s">
        <v>94</v>
      </c>
      <c r="AY364" s="17" t="s">
        <v>145</v>
      </c>
      <c r="BE364" s="141">
        <f t="shared" si="114"/>
        <v>0</v>
      </c>
      <c r="BF364" s="141">
        <f t="shared" si="115"/>
        <v>0</v>
      </c>
      <c r="BG364" s="141">
        <f t="shared" si="116"/>
        <v>0</v>
      </c>
      <c r="BH364" s="141">
        <f t="shared" si="117"/>
        <v>0</v>
      </c>
      <c r="BI364" s="141">
        <f t="shared" si="118"/>
        <v>0</v>
      </c>
      <c r="BJ364" s="17" t="s">
        <v>22</v>
      </c>
      <c r="BK364" s="141">
        <f t="shared" si="119"/>
        <v>0</v>
      </c>
      <c r="BL364" s="17" t="s">
        <v>208</v>
      </c>
      <c r="BM364" s="17" t="s">
        <v>963</v>
      </c>
    </row>
    <row r="365" spans="2:65" s="1" customFormat="1" ht="31.5" customHeight="1">
      <c r="B365" s="132"/>
      <c r="C365" s="133" t="s">
        <v>964</v>
      </c>
      <c r="D365" s="133" t="s">
        <v>146</v>
      </c>
      <c r="E365" s="134" t="s">
        <v>965</v>
      </c>
      <c r="F365" s="200" t="s">
        <v>966</v>
      </c>
      <c r="G365" s="200"/>
      <c r="H365" s="200"/>
      <c r="I365" s="200"/>
      <c r="J365" s="135" t="s">
        <v>617</v>
      </c>
      <c r="K365" s="136">
        <v>10630</v>
      </c>
      <c r="L365" s="201">
        <v>0</v>
      </c>
      <c r="M365" s="201"/>
      <c r="N365" s="201">
        <f t="shared" si="110"/>
        <v>0</v>
      </c>
      <c r="O365" s="201"/>
      <c r="P365" s="201"/>
      <c r="Q365" s="201"/>
      <c r="R365" s="137"/>
      <c r="T365" s="138" t="s">
        <v>5</v>
      </c>
      <c r="U365" s="40" t="s">
        <v>44</v>
      </c>
      <c r="V365" s="139">
        <v>0</v>
      </c>
      <c r="W365" s="139">
        <f t="shared" si="111"/>
        <v>0</v>
      </c>
      <c r="X365" s="139">
        <v>0</v>
      </c>
      <c r="Y365" s="139">
        <f t="shared" si="112"/>
        <v>0</v>
      </c>
      <c r="Z365" s="139">
        <v>0</v>
      </c>
      <c r="AA365" s="140">
        <f t="shared" si="113"/>
        <v>0</v>
      </c>
      <c r="AR365" s="17" t="s">
        <v>208</v>
      </c>
      <c r="AT365" s="17" t="s">
        <v>146</v>
      </c>
      <c r="AU365" s="17" t="s">
        <v>94</v>
      </c>
      <c r="AY365" s="17" t="s">
        <v>145</v>
      </c>
      <c r="BE365" s="141">
        <f t="shared" si="114"/>
        <v>0</v>
      </c>
      <c r="BF365" s="141">
        <f t="shared" si="115"/>
        <v>0</v>
      </c>
      <c r="BG365" s="141">
        <f t="shared" si="116"/>
        <v>0</v>
      </c>
      <c r="BH365" s="141">
        <f t="shared" si="117"/>
        <v>0</v>
      </c>
      <c r="BI365" s="141">
        <f t="shared" si="118"/>
        <v>0</v>
      </c>
      <c r="BJ365" s="17" t="s">
        <v>22</v>
      </c>
      <c r="BK365" s="141">
        <f t="shared" si="119"/>
        <v>0</v>
      </c>
      <c r="BL365" s="17" t="s">
        <v>208</v>
      </c>
      <c r="BM365" s="17" t="s">
        <v>967</v>
      </c>
    </row>
    <row r="366" spans="2:65" s="9" customFormat="1" ht="29.85" customHeight="1">
      <c r="B366" s="121"/>
      <c r="C366" s="122"/>
      <c r="D366" s="131" t="s">
        <v>123</v>
      </c>
      <c r="E366" s="131"/>
      <c r="F366" s="131"/>
      <c r="G366" s="131"/>
      <c r="H366" s="131"/>
      <c r="I366" s="131"/>
      <c r="J366" s="131"/>
      <c r="K366" s="131"/>
      <c r="L366" s="131"/>
      <c r="M366" s="131"/>
      <c r="N366" s="204">
        <f>SUM(N367:Q374)</f>
        <v>0</v>
      </c>
      <c r="O366" s="205"/>
      <c r="P366" s="205"/>
      <c r="Q366" s="205"/>
      <c r="R366" s="124"/>
      <c r="T366" s="125"/>
      <c r="U366" s="122"/>
      <c r="V366" s="122"/>
      <c r="W366" s="126" t="e">
        <f>SUM(W367:W375)</f>
        <v>#REF!</v>
      </c>
      <c r="X366" s="122"/>
      <c r="Y366" s="126" t="e">
        <f>SUM(Y367:Y375)</f>
        <v>#REF!</v>
      </c>
      <c r="Z366" s="122"/>
      <c r="AA366" s="127" t="e">
        <f>SUM(AA367:AA375)</f>
        <v>#REF!</v>
      </c>
      <c r="AR366" s="128" t="s">
        <v>94</v>
      </c>
      <c r="AT366" s="129" t="s">
        <v>78</v>
      </c>
      <c r="AU366" s="129" t="s">
        <v>22</v>
      </c>
      <c r="AY366" s="128" t="s">
        <v>145</v>
      </c>
      <c r="BK366" s="130" t="e">
        <f>SUM(BK367:BK375)</f>
        <v>#REF!</v>
      </c>
    </row>
    <row r="367" spans="2:65" s="1" customFormat="1" ht="22.5" customHeight="1">
      <c r="B367" s="132"/>
      <c r="C367" s="133">
        <v>212</v>
      </c>
      <c r="D367" s="133" t="s">
        <v>146</v>
      </c>
      <c r="E367" s="134" t="s">
        <v>969</v>
      </c>
      <c r="F367" s="200" t="s">
        <v>970</v>
      </c>
      <c r="G367" s="200"/>
      <c r="H367" s="200"/>
      <c r="I367" s="200"/>
      <c r="J367" s="135" t="s">
        <v>291</v>
      </c>
      <c r="K367" s="136">
        <v>1</v>
      </c>
      <c r="L367" s="201">
        <v>0</v>
      </c>
      <c r="M367" s="201"/>
      <c r="N367" s="201">
        <f t="shared" ref="N367:N374" si="120">ROUND(L367*K367,2)</f>
        <v>0</v>
      </c>
      <c r="O367" s="201"/>
      <c r="P367" s="201"/>
      <c r="Q367" s="201"/>
      <c r="R367" s="137"/>
      <c r="T367" s="138" t="s">
        <v>5</v>
      </c>
      <c r="U367" s="40" t="s">
        <v>44</v>
      </c>
      <c r="V367" s="139">
        <v>0.91200000000000003</v>
      </c>
      <c r="W367" s="139" t="e">
        <f>V367*#REF!</f>
        <v>#REF!</v>
      </c>
      <c r="X367" s="139">
        <v>1.4999999999999999E-4</v>
      </c>
      <c r="Y367" s="139" t="e">
        <f>X367*#REF!</f>
        <v>#REF!</v>
      </c>
      <c r="Z367" s="139">
        <v>0</v>
      </c>
      <c r="AA367" s="140" t="e">
        <f>Z367*#REF!</f>
        <v>#REF!</v>
      </c>
      <c r="AR367" s="17" t="s">
        <v>208</v>
      </c>
      <c r="AT367" s="17" t="s">
        <v>146</v>
      </c>
      <c r="AU367" s="17" t="s">
        <v>94</v>
      </c>
      <c r="AY367" s="17" t="s">
        <v>145</v>
      </c>
      <c r="BE367" s="141" t="e">
        <f>IF(U367="základní",#REF!,0)</f>
        <v>#REF!</v>
      </c>
      <c r="BF367" s="141">
        <f>IF(U367="snížená",#REF!,0)</f>
        <v>0</v>
      </c>
      <c r="BG367" s="141">
        <f>IF(U367="zákl. přenesená",#REF!,0)</f>
        <v>0</v>
      </c>
      <c r="BH367" s="141">
        <f>IF(U367="sníž. přenesená",#REF!,0)</f>
        <v>0</v>
      </c>
      <c r="BI367" s="141">
        <f>IF(U367="nulová",#REF!,0)</f>
        <v>0</v>
      </c>
      <c r="BJ367" s="17" t="s">
        <v>22</v>
      </c>
      <c r="BK367" s="141" t="e">
        <f>ROUND(#REF!*#REF!,2)</f>
        <v>#REF!</v>
      </c>
      <c r="BL367" s="17" t="s">
        <v>208</v>
      </c>
      <c r="BM367" s="17" t="s">
        <v>968</v>
      </c>
    </row>
    <row r="368" spans="2:65" s="1" customFormat="1" ht="22.5" customHeight="1">
      <c r="B368" s="132"/>
      <c r="C368" s="133">
        <v>213</v>
      </c>
      <c r="D368" s="133" t="s">
        <v>146</v>
      </c>
      <c r="E368" s="134" t="s">
        <v>972</v>
      </c>
      <c r="F368" s="200" t="s">
        <v>973</v>
      </c>
      <c r="G368" s="200"/>
      <c r="H368" s="200"/>
      <c r="I368" s="200"/>
      <c r="J368" s="135" t="s">
        <v>203</v>
      </c>
      <c r="K368" s="136">
        <v>278.95</v>
      </c>
      <c r="L368" s="201">
        <v>0</v>
      </c>
      <c r="M368" s="201"/>
      <c r="N368" s="201">
        <f t="shared" si="120"/>
        <v>0</v>
      </c>
      <c r="O368" s="201"/>
      <c r="P368" s="201"/>
      <c r="Q368" s="201"/>
      <c r="R368" s="137"/>
      <c r="T368" s="138" t="s">
        <v>5</v>
      </c>
      <c r="U368" s="40" t="s">
        <v>44</v>
      </c>
      <c r="V368" s="139">
        <v>0.91200000000000003</v>
      </c>
      <c r="W368" s="139">
        <f>V368*K367</f>
        <v>0.91200000000000003</v>
      </c>
      <c r="X368" s="139">
        <v>1.4999999999999999E-4</v>
      </c>
      <c r="Y368" s="139">
        <f>X368*K367</f>
        <v>1.4999999999999999E-4</v>
      </c>
      <c r="Z368" s="139">
        <v>0</v>
      </c>
      <c r="AA368" s="140">
        <f>Z368*K367</f>
        <v>0</v>
      </c>
      <c r="AR368" s="17" t="s">
        <v>208</v>
      </c>
      <c r="AT368" s="17" t="s">
        <v>146</v>
      </c>
      <c r="AU368" s="17" t="s">
        <v>94</v>
      </c>
      <c r="AY368" s="17" t="s">
        <v>145</v>
      </c>
      <c r="BE368" s="141">
        <f>IF(U368="základní",N367,0)</f>
        <v>0</v>
      </c>
      <c r="BF368" s="141">
        <f>IF(U368="snížená",N367,0)</f>
        <v>0</v>
      </c>
      <c r="BG368" s="141">
        <f>IF(U368="zákl. přenesená",N367,0)</f>
        <v>0</v>
      </c>
      <c r="BH368" s="141">
        <f>IF(U368="sníž. přenesená",N367,0)</f>
        <v>0</v>
      </c>
      <c r="BI368" s="141">
        <f>IF(U368="nulová",N367,0)</f>
        <v>0</v>
      </c>
      <c r="BJ368" s="17" t="s">
        <v>22</v>
      </c>
      <c r="BK368" s="141">
        <f>ROUND(L367*K367,2)</f>
        <v>0</v>
      </c>
      <c r="BL368" s="17" t="s">
        <v>208</v>
      </c>
      <c r="BM368" s="17" t="s">
        <v>971</v>
      </c>
    </row>
    <row r="369" spans="2:65" s="1" customFormat="1" ht="31.5" customHeight="1">
      <c r="B369" s="132"/>
      <c r="C369" s="133">
        <v>214</v>
      </c>
      <c r="D369" s="133" t="s">
        <v>146</v>
      </c>
      <c r="E369" s="134" t="s">
        <v>975</v>
      </c>
      <c r="F369" s="200" t="s">
        <v>976</v>
      </c>
      <c r="G369" s="200"/>
      <c r="H369" s="200"/>
      <c r="I369" s="200"/>
      <c r="J369" s="135" t="s">
        <v>291</v>
      </c>
      <c r="K369" s="136">
        <v>1</v>
      </c>
      <c r="L369" s="201">
        <v>0</v>
      </c>
      <c r="M369" s="201"/>
      <c r="N369" s="201">
        <f t="shared" si="120"/>
        <v>0</v>
      </c>
      <c r="O369" s="201"/>
      <c r="P369" s="201"/>
      <c r="Q369" s="201"/>
      <c r="R369" s="137"/>
      <c r="T369" s="138" t="s">
        <v>5</v>
      </c>
      <c r="U369" s="40" t="s">
        <v>44</v>
      </c>
      <c r="V369" s="139">
        <v>0.91200000000000003</v>
      </c>
      <c r="W369" s="139">
        <f>V369*K368</f>
        <v>254.4024</v>
      </c>
      <c r="X369" s="139">
        <v>1.4999999999999999E-4</v>
      </c>
      <c r="Y369" s="139">
        <f>X369*K368</f>
        <v>4.1842499999999998E-2</v>
      </c>
      <c r="Z369" s="139">
        <v>0</v>
      </c>
      <c r="AA369" s="140">
        <f>Z369*K368</f>
        <v>0</v>
      </c>
      <c r="AR369" s="17" t="s">
        <v>208</v>
      </c>
      <c r="AT369" s="17" t="s">
        <v>146</v>
      </c>
      <c r="AU369" s="17" t="s">
        <v>94</v>
      </c>
      <c r="AY369" s="17" t="s">
        <v>145</v>
      </c>
      <c r="BE369" s="141">
        <f>IF(U369="základní",N368,0)</f>
        <v>0</v>
      </c>
      <c r="BF369" s="141">
        <f>IF(U369="snížená",N368,0)</f>
        <v>0</v>
      </c>
      <c r="BG369" s="141">
        <f>IF(U369="zákl. přenesená",N368,0)</f>
        <v>0</v>
      </c>
      <c r="BH369" s="141">
        <f>IF(U369="sníž. přenesená",N368,0)</f>
        <v>0</v>
      </c>
      <c r="BI369" s="141">
        <f>IF(U369="nulová",N368,0)</f>
        <v>0</v>
      </c>
      <c r="BJ369" s="17" t="s">
        <v>22</v>
      </c>
      <c r="BK369" s="141">
        <f>ROUND(L368*K368,2)</f>
        <v>0</v>
      </c>
      <c r="BL369" s="17" t="s">
        <v>208</v>
      </c>
      <c r="BM369" s="17" t="s">
        <v>974</v>
      </c>
    </row>
    <row r="370" spans="2:65" s="1" customFormat="1" ht="22.5" customHeight="1">
      <c r="B370" s="132"/>
      <c r="C370" s="133">
        <v>215</v>
      </c>
      <c r="D370" s="133" t="s">
        <v>146</v>
      </c>
      <c r="E370" s="134" t="s">
        <v>978</v>
      </c>
      <c r="F370" s="200" t="s">
        <v>979</v>
      </c>
      <c r="G370" s="200"/>
      <c r="H370" s="200"/>
      <c r="I370" s="200"/>
      <c r="J370" s="135" t="s">
        <v>291</v>
      </c>
      <c r="K370" s="136">
        <v>1</v>
      </c>
      <c r="L370" s="201">
        <v>0</v>
      </c>
      <c r="M370" s="201"/>
      <c r="N370" s="201">
        <f t="shared" si="120"/>
        <v>0</v>
      </c>
      <c r="O370" s="201"/>
      <c r="P370" s="201"/>
      <c r="Q370" s="201"/>
      <c r="R370" s="137"/>
      <c r="T370" s="138" t="s">
        <v>5</v>
      </c>
      <c r="U370" s="40" t="s">
        <v>44</v>
      </c>
      <c r="V370" s="139">
        <v>0.91200000000000003</v>
      </c>
      <c r="W370" s="139">
        <f>V370*K369</f>
        <v>0.91200000000000003</v>
      </c>
      <c r="X370" s="139">
        <v>1.4999999999999999E-4</v>
      </c>
      <c r="Y370" s="139">
        <f>X370*K369</f>
        <v>1.4999999999999999E-4</v>
      </c>
      <c r="Z370" s="139">
        <v>0</v>
      </c>
      <c r="AA370" s="140">
        <f>Z370*K369</f>
        <v>0</v>
      </c>
      <c r="AR370" s="17" t="s">
        <v>208</v>
      </c>
      <c r="AT370" s="17" t="s">
        <v>146</v>
      </c>
      <c r="AU370" s="17" t="s">
        <v>94</v>
      </c>
      <c r="AY370" s="17" t="s">
        <v>145</v>
      </c>
      <c r="BE370" s="141">
        <f>IF(U370="základní",N369,0)</f>
        <v>0</v>
      </c>
      <c r="BF370" s="141">
        <f>IF(U370="snížená",N369,0)</f>
        <v>0</v>
      </c>
      <c r="BG370" s="141">
        <f>IF(U370="zákl. přenesená",N369,0)</f>
        <v>0</v>
      </c>
      <c r="BH370" s="141">
        <f>IF(U370="sníž. přenesená",N369,0)</f>
        <v>0</v>
      </c>
      <c r="BI370" s="141">
        <f>IF(U370="nulová",N369,0)</f>
        <v>0</v>
      </c>
      <c r="BJ370" s="17" t="s">
        <v>22</v>
      </c>
      <c r="BK370" s="141">
        <f>ROUND(L369*K369,2)</f>
        <v>0</v>
      </c>
      <c r="BL370" s="17" t="s">
        <v>208</v>
      </c>
      <c r="BM370" s="17" t="s">
        <v>977</v>
      </c>
    </row>
    <row r="371" spans="2:65" s="1" customFormat="1" ht="31.5" customHeight="1">
      <c r="B371" s="132"/>
      <c r="C371" s="133">
        <v>216</v>
      </c>
      <c r="D371" s="133" t="s">
        <v>146</v>
      </c>
      <c r="E371" s="134" t="s">
        <v>981</v>
      </c>
      <c r="F371" s="200" t="s">
        <v>982</v>
      </c>
      <c r="G371" s="200"/>
      <c r="H371" s="200"/>
      <c r="I371" s="200"/>
      <c r="J371" s="135" t="s">
        <v>158</v>
      </c>
      <c r="K371" s="136">
        <v>1</v>
      </c>
      <c r="L371" s="201">
        <v>0</v>
      </c>
      <c r="M371" s="201"/>
      <c r="N371" s="201">
        <f t="shared" si="120"/>
        <v>0</v>
      </c>
      <c r="O371" s="201"/>
      <c r="P371" s="201"/>
      <c r="Q371" s="201"/>
      <c r="R371" s="137"/>
      <c r="T371" s="138" t="s">
        <v>5</v>
      </c>
      <c r="U371" s="40" t="s">
        <v>44</v>
      </c>
      <c r="V371" s="139">
        <v>0.91200000000000003</v>
      </c>
      <c r="W371" s="139">
        <f>V371*K370</f>
        <v>0.91200000000000003</v>
      </c>
      <c r="X371" s="139">
        <v>1.4999999999999999E-4</v>
      </c>
      <c r="Y371" s="139">
        <f>X371*K370</f>
        <v>1.4999999999999999E-4</v>
      </c>
      <c r="Z371" s="139">
        <v>0</v>
      </c>
      <c r="AA371" s="140">
        <f>Z371*K370</f>
        <v>0</v>
      </c>
      <c r="AR371" s="17" t="s">
        <v>208</v>
      </c>
      <c r="AT371" s="17" t="s">
        <v>146</v>
      </c>
      <c r="AU371" s="17" t="s">
        <v>94</v>
      </c>
      <c r="AY371" s="17" t="s">
        <v>145</v>
      </c>
      <c r="BE371" s="141">
        <f>IF(U371="základní",N370,0)</f>
        <v>0</v>
      </c>
      <c r="BF371" s="141">
        <f>IF(U371="snížená",N370,0)</f>
        <v>0</v>
      </c>
      <c r="BG371" s="141">
        <f>IF(U371="zákl. přenesená",N370,0)</f>
        <v>0</v>
      </c>
      <c r="BH371" s="141">
        <f>IF(U371="sníž. přenesená",N370,0)</f>
        <v>0</v>
      </c>
      <c r="BI371" s="141">
        <f>IF(U371="nulová",N370,0)</f>
        <v>0</v>
      </c>
      <c r="BJ371" s="17" t="s">
        <v>22</v>
      </c>
      <c r="BK371" s="141">
        <f>ROUND(L370*K370,2)</f>
        <v>0</v>
      </c>
      <c r="BL371" s="17" t="s">
        <v>208</v>
      </c>
      <c r="BM371" s="17" t="s">
        <v>980</v>
      </c>
    </row>
    <row r="372" spans="2:65" s="1" customFormat="1" ht="22.5" customHeight="1">
      <c r="B372" s="132"/>
      <c r="C372" s="133">
        <v>217</v>
      </c>
      <c r="D372" s="133" t="s">
        <v>146</v>
      </c>
      <c r="E372" s="134" t="s">
        <v>984</v>
      </c>
      <c r="F372" s="200" t="s">
        <v>985</v>
      </c>
      <c r="G372" s="200"/>
      <c r="H372" s="200"/>
      <c r="I372" s="200"/>
      <c r="J372" s="135" t="s">
        <v>203</v>
      </c>
      <c r="K372" s="136">
        <v>34.799999999999997</v>
      </c>
      <c r="L372" s="201">
        <v>0</v>
      </c>
      <c r="M372" s="201"/>
      <c r="N372" s="201">
        <f t="shared" si="120"/>
        <v>0</v>
      </c>
      <c r="O372" s="201"/>
      <c r="P372" s="201"/>
      <c r="Q372" s="201"/>
      <c r="R372" s="137"/>
      <c r="T372" s="138" t="s">
        <v>5</v>
      </c>
      <c r="U372" s="40" t="s">
        <v>44</v>
      </c>
      <c r="V372" s="139">
        <v>0.91200000000000003</v>
      </c>
      <c r="W372" s="139">
        <f>V372*K371</f>
        <v>0.91200000000000003</v>
      </c>
      <c r="X372" s="139">
        <v>1.5</v>
      </c>
      <c r="Y372" s="139">
        <f>X372*K371</f>
        <v>1.5</v>
      </c>
      <c r="Z372" s="139">
        <v>0</v>
      </c>
      <c r="AA372" s="140">
        <f>Z372*K371</f>
        <v>0</v>
      </c>
      <c r="AR372" s="17" t="s">
        <v>208</v>
      </c>
      <c r="AT372" s="17" t="s">
        <v>146</v>
      </c>
      <c r="AU372" s="17" t="s">
        <v>94</v>
      </c>
      <c r="AY372" s="17" t="s">
        <v>145</v>
      </c>
      <c r="BE372" s="141">
        <f>IF(U372="základní",N371,0)</f>
        <v>0</v>
      </c>
      <c r="BF372" s="141">
        <f>IF(U372="snížená",N371,0)</f>
        <v>0</v>
      </c>
      <c r="BG372" s="141">
        <f>IF(U372="zákl. přenesená",N371,0)</f>
        <v>0</v>
      </c>
      <c r="BH372" s="141">
        <f>IF(U372="sníž. přenesená",N371,0)</f>
        <v>0</v>
      </c>
      <c r="BI372" s="141">
        <f>IF(U372="nulová",N371,0)</f>
        <v>0</v>
      </c>
      <c r="BJ372" s="17" t="s">
        <v>22</v>
      </c>
      <c r="BK372" s="141">
        <f>ROUND(L371*K371,2)</f>
        <v>0</v>
      </c>
      <c r="BL372" s="17" t="s">
        <v>208</v>
      </c>
      <c r="BM372" s="17" t="s">
        <v>983</v>
      </c>
    </row>
    <row r="373" spans="2:65" s="1" customFormat="1" ht="31.5" customHeight="1">
      <c r="B373" s="132"/>
      <c r="C373" s="133">
        <v>218</v>
      </c>
      <c r="D373" s="133" t="s">
        <v>146</v>
      </c>
      <c r="E373" s="134" t="s">
        <v>987</v>
      </c>
      <c r="F373" s="200" t="s">
        <v>988</v>
      </c>
      <c r="G373" s="200"/>
      <c r="H373" s="200"/>
      <c r="I373" s="200"/>
      <c r="J373" s="135" t="s">
        <v>162</v>
      </c>
      <c r="K373" s="136">
        <v>71.34</v>
      </c>
      <c r="L373" s="201">
        <v>0</v>
      </c>
      <c r="M373" s="201"/>
      <c r="N373" s="201">
        <f t="shared" si="120"/>
        <v>0</v>
      </c>
      <c r="O373" s="201"/>
      <c r="P373" s="201"/>
      <c r="Q373" s="201"/>
      <c r="R373" s="137"/>
      <c r="T373" s="138" t="s">
        <v>5</v>
      </c>
      <c r="U373" s="40" t="s">
        <v>44</v>
      </c>
      <c r="V373" s="139">
        <v>0.91200000000000003</v>
      </c>
      <c r="W373" s="139">
        <f>V373*K372</f>
        <v>31.737599999999997</v>
      </c>
      <c r="X373" s="139">
        <v>1.5</v>
      </c>
      <c r="Y373" s="139">
        <f>X373*K372</f>
        <v>52.199999999999996</v>
      </c>
      <c r="Z373" s="139">
        <v>0</v>
      </c>
      <c r="AA373" s="140">
        <f>Z373*K372</f>
        <v>0</v>
      </c>
      <c r="AR373" s="17" t="s">
        <v>208</v>
      </c>
      <c r="AT373" s="17" t="s">
        <v>146</v>
      </c>
      <c r="AU373" s="17" t="s">
        <v>94</v>
      </c>
      <c r="AY373" s="17" t="s">
        <v>145</v>
      </c>
      <c r="BE373" s="141">
        <f>IF(U373="základní",N372,0)</f>
        <v>0</v>
      </c>
      <c r="BF373" s="141">
        <f>IF(U373="snížená",N372,0)</f>
        <v>0</v>
      </c>
      <c r="BG373" s="141">
        <f>IF(U373="zákl. přenesená",N372,0)</f>
        <v>0</v>
      </c>
      <c r="BH373" s="141">
        <f>IF(U373="sníž. přenesená",N372,0)</f>
        <v>0</v>
      </c>
      <c r="BI373" s="141">
        <f>IF(U373="nulová",N372,0)</f>
        <v>0</v>
      </c>
      <c r="BJ373" s="17" t="s">
        <v>22</v>
      </c>
      <c r="BK373" s="141">
        <f>ROUND(L372*K372,2)</f>
        <v>0</v>
      </c>
      <c r="BL373" s="17" t="s">
        <v>208</v>
      </c>
      <c r="BM373" s="17" t="s">
        <v>986</v>
      </c>
    </row>
    <row r="374" spans="2:65" s="1" customFormat="1" ht="31.5" customHeight="1">
      <c r="B374" s="132"/>
      <c r="C374" s="133">
        <v>219</v>
      </c>
      <c r="D374" s="133" t="s">
        <v>146</v>
      </c>
      <c r="E374" s="134" t="s">
        <v>990</v>
      </c>
      <c r="F374" s="200" t="s">
        <v>991</v>
      </c>
      <c r="G374" s="200"/>
      <c r="H374" s="200"/>
      <c r="I374" s="200"/>
      <c r="J374" s="135" t="s">
        <v>617</v>
      </c>
      <c r="K374" s="136">
        <v>9287.17</v>
      </c>
      <c r="L374" s="201">
        <v>0</v>
      </c>
      <c r="M374" s="201"/>
      <c r="N374" s="201">
        <f t="shared" si="120"/>
        <v>0</v>
      </c>
      <c r="O374" s="201"/>
      <c r="P374" s="201"/>
      <c r="Q374" s="201"/>
      <c r="R374" s="137"/>
      <c r="T374" s="138" t="s">
        <v>5</v>
      </c>
      <c r="U374" s="40" t="s">
        <v>44</v>
      </c>
      <c r="V374" s="139">
        <v>0.91200000000000003</v>
      </c>
      <c r="W374" s="139">
        <f>V374*K373</f>
        <v>65.062080000000009</v>
      </c>
      <c r="X374" s="139">
        <v>1.5</v>
      </c>
      <c r="Y374" s="139">
        <f>X374*K373</f>
        <v>107.01</v>
      </c>
      <c r="Z374" s="139">
        <v>0</v>
      </c>
      <c r="AA374" s="140">
        <f>Z374*K373</f>
        <v>0</v>
      </c>
      <c r="AR374" s="17" t="s">
        <v>208</v>
      </c>
      <c r="AT374" s="17" t="s">
        <v>146</v>
      </c>
      <c r="AU374" s="17" t="s">
        <v>94</v>
      </c>
      <c r="AY374" s="17" t="s">
        <v>145</v>
      </c>
      <c r="BE374" s="141">
        <f>IF(U374="základní",N373,0)</f>
        <v>0</v>
      </c>
      <c r="BF374" s="141">
        <f>IF(U374="snížená",N373,0)</f>
        <v>0</v>
      </c>
      <c r="BG374" s="141">
        <f>IF(U374="zákl. přenesená",N373,0)</f>
        <v>0</v>
      </c>
      <c r="BH374" s="141">
        <f>IF(U374="sníž. přenesená",N373,0)</f>
        <v>0</v>
      </c>
      <c r="BI374" s="141">
        <f>IF(U374="nulová",N373,0)</f>
        <v>0</v>
      </c>
      <c r="BJ374" s="17" t="s">
        <v>22</v>
      </c>
      <c r="BK374" s="141">
        <f>ROUND(L373*K373,2)</f>
        <v>0</v>
      </c>
      <c r="BL374" s="17" t="s">
        <v>208</v>
      </c>
      <c r="BM374" s="17" t="s">
        <v>989</v>
      </c>
    </row>
    <row r="375" spans="2:65" s="1" customFormat="1" ht="31.5" customHeight="1">
      <c r="B375" s="132"/>
      <c r="C375" s="122"/>
      <c r="D375" s="131" t="s">
        <v>124</v>
      </c>
      <c r="E375" s="131"/>
      <c r="F375" s="131"/>
      <c r="G375" s="131"/>
      <c r="H375" s="131"/>
      <c r="I375" s="131"/>
      <c r="J375" s="131"/>
      <c r="K375" s="131"/>
      <c r="L375" s="131"/>
      <c r="M375" s="131"/>
      <c r="N375" s="204">
        <f>BK376</f>
        <v>0</v>
      </c>
      <c r="O375" s="205"/>
      <c r="P375" s="205"/>
      <c r="Q375" s="205"/>
      <c r="R375" s="137"/>
      <c r="T375" s="138" t="s">
        <v>5</v>
      </c>
      <c r="U375" s="40" t="s">
        <v>44</v>
      </c>
      <c r="V375" s="139">
        <v>0</v>
      </c>
      <c r="W375" s="139">
        <f>V375*K374</f>
        <v>0</v>
      </c>
      <c r="X375" s="139">
        <v>0</v>
      </c>
      <c r="Y375" s="139">
        <f>X375*K374</f>
        <v>0</v>
      </c>
      <c r="Z375" s="139">
        <v>0</v>
      </c>
      <c r="AA375" s="140">
        <f>Z375*K374</f>
        <v>0</v>
      </c>
      <c r="AR375" s="17" t="s">
        <v>208</v>
      </c>
      <c r="AT375" s="17" t="s">
        <v>146</v>
      </c>
      <c r="AU375" s="17" t="s">
        <v>94</v>
      </c>
      <c r="AY375" s="17" t="s">
        <v>145</v>
      </c>
      <c r="BE375" s="141">
        <f>IF(U375="základní",N374,0)</f>
        <v>0</v>
      </c>
      <c r="BF375" s="141">
        <f>IF(U375="snížená",N374,0)</f>
        <v>0</v>
      </c>
      <c r="BG375" s="141">
        <f>IF(U375="zákl. přenesená",N374,0)</f>
        <v>0</v>
      </c>
      <c r="BH375" s="141">
        <f>IF(U375="sníž. přenesená",N374,0)</f>
        <v>0</v>
      </c>
      <c r="BI375" s="141">
        <f>IF(U375="nulová",N374,0)</f>
        <v>0</v>
      </c>
      <c r="BJ375" s="17" t="s">
        <v>22</v>
      </c>
      <c r="BK375" s="141">
        <f>ROUND(L374*K374,2)</f>
        <v>0</v>
      </c>
      <c r="BL375" s="17" t="s">
        <v>208</v>
      </c>
      <c r="BM375" s="17" t="s">
        <v>992</v>
      </c>
    </row>
    <row r="376" spans="2:65" s="9" customFormat="1" ht="29.85" customHeight="1">
      <c r="B376" s="121"/>
      <c r="C376" s="133">
        <v>220</v>
      </c>
      <c r="D376" s="133" t="s">
        <v>146</v>
      </c>
      <c r="E376" s="134" t="s">
        <v>993</v>
      </c>
      <c r="F376" s="200" t="s">
        <v>994</v>
      </c>
      <c r="G376" s="200"/>
      <c r="H376" s="200"/>
      <c r="I376" s="200"/>
      <c r="J376" s="135" t="s">
        <v>162</v>
      </c>
      <c r="K376" s="136">
        <v>133.69999999999999</v>
      </c>
      <c r="L376" s="201">
        <v>0</v>
      </c>
      <c r="M376" s="201"/>
      <c r="N376" s="201">
        <f t="shared" ref="N376:N384" si="121">ROUND(L376*K376,2)</f>
        <v>0</v>
      </c>
      <c r="O376" s="201"/>
      <c r="P376" s="201"/>
      <c r="Q376" s="201"/>
      <c r="R376" s="124"/>
      <c r="T376" s="125"/>
      <c r="U376" s="122"/>
      <c r="V376" s="122"/>
      <c r="W376" s="126">
        <f>SUM(W377:W385)</f>
        <v>320.92070000000001</v>
      </c>
      <c r="X376" s="122"/>
      <c r="Y376" s="126">
        <f>SUM(Y377:Y385)</f>
        <v>8.7640741999999996</v>
      </c>
      <c r="Z376" s="122"/>
      <c r="AA376" s="127">
        <f>SUM(AA377:AA385)</f>
        <v>0</v>
      </c>
      <c r="AR376" s="128" t="s">
        <v>94</v>
      </c>
      <c r="AT376" s="129" t="s">
        <v>78</v>
      </c>
      <c r="AU376" s="129" t="s">
        <v>22</v>
      </c>
      <c r="AY376" s="128" t="s">
        <v>145</v>
      </c>
      <c r="BK376" s="130">
        <f>SUM(BK377:BK385)</f>
        <v>0</v>
      </c>
    </row>
    <row r="377" spans="2:65" s="1" customFormat="1" ht="31.5" customHeight="1">
      <c r="B377" s="132"/>
      <c r="C377" s="142">
        <v>221</v>
      </c>
      <c r="D377" s="142" t="s">
        <v>209</v>
      </c>
      <c r="E377" s="143" t="s">
        <v>996</v>
      </c>
      <c r="F377" s="202" t="s">
        <v>997</v>
      </c>
      <c r="G377" s="202"/>
      <c r="H377" s="202"/>
      <c r="I377" s="202"/>
      <c r="J377" s="144" t="s">
        <v>162</v>
      </c>
      <c r="K377" s="145">
        <v>147.07</v>
      </c>
      <c r="L377" s="203">
        <v>0</v>
      </c>
      <c r="M377" s="203"/>
      <c r="N377" s="203">
        <f t="shared" si="121"/>
        <v>0</v>
      </c>
      <c r="O377" s="201"/>
      <c r="P377" s="201"/>
      <c r="Q377" s="201"/>
      <c r="R377" s="137"/>
      <c r="T377" s="138" t="s">
        <v>5</v>
      </c>
      <c r="U377" s="40" t="s">
        <v>44</v>
      </c>
      <c r="V377" s="139">
        <v>0.20899999999999999</v>
      </c>
      <c r="W377" s="139">
        <f>V377*K376</f>
        <v>27.943299999999997</v>
      </c>
      <c r="X377" s="139">
        <v>6.2E-4</v>
      </c>
      <c r="Y377" s="139">
        <f>X377*K376</f>
        <v>8.2893999999999995E-2</v>
      </c>
      <c r="Z377" s="139">
        <v>0</v>
      </c>
      <c r="AA377" s="140">
        <f>Z377*K376</f>
        <v>0</v>
      </c>
      <c r="AR377" s="17" t="s">
        <v>208</v>
      </c>
      <c r="AT377" s="17" t="s">
        <v>146</v>
      </c>
      <c r="AU377" s="17" t="s">
        <v>94</v>
      </c>
      <c r="AY377" s="17" t="s">
        <v>145</v>
      </c>
      <c r="BE377" s="141">
        <f>IF(U377="základní",N376,0)</f>
        <v>0</v>
      </c>
      <c r="BF377" s="141">
        <f>IF(U377="snížená",N376,0)</f>
        <v>0</v>
      </c>
      <c r="BG377" s="141">
        <f>IF(U377="zákl. přenesená",N376,0)</f>
        <v>0</v>
      </c>
      <c r="BH377" s="141">
        <f>IF(U377="sníž. přenesená",N376,0)</f>
        <v>0</v>
      </c>
      <c r="BI377" s="141">
        <f>IF(U377="nulová",N376,0)</f>
        <v>0</v>
      </c>
      <c r="BJ377" s="17" t="s">
        <v>22</v>
      </c>
      <c r="BK377" s="141">
        <f>ROUND(L376*K376,2)</f>
        <v>0</v>
      </c>
      <c r="BL377" s="17" t="s">
        <v>208</v>
      </c>
      <c r="BM377" s="17" t="s">
        <v>995</v>
      </c>
    </row>
    <row r="378" spans="2:65" s="1" customFormat="1" ht="22.5" customHeight="1">
      <c r="B378" s="132"/>
      <c r="C378" s="133">
        <v>222</v>
      </c>
      <c r="D378" s="133" t="s">
        <v>146</v>
      </c>
      <c r="E378" s="134" t="s">
        <v>999</v>
      </c>
      <c r="F378" s="200" t="s">
        <v>1000</v>
      </c>
      <c r="G378" s="200"/>
      <c r="H378" s="200"/>
      <c r="I378" s="200"/>
      <c r="J378" s="135" t="s">
        <v>203</v>
      </c>
      <c r="K378" s="136">
        <v>281.05</v>
      </c>
      <c r="L378" s="201">
        <v>0</v>
      </c>
      <c r="M378" s="201"/>
      <c r="N378" s="201">
        <f t="shared" si="121"/>
        <v>0</v>
      </c>
      <c r="O378" s="201"/>
      <c r="P378" s="201"/>
      <c r="Q378" s="201"/>
      <c r="R378" s="137"/>
      <c r="T378" s="138" t="s">
        <v>5</v>
      </c>
      <c r="U378" s="40" t="s">
        <v>44</v>
      </c>
      <c r="V378" s="139">
        <v>0</v>
      </c>
      <c r="W378" s="139">
        <f>V378*K377</f>
        <v>0</v>
      </c>
      <c r="X378" s="139">
        <v>3.6000000000000002E-4</v>
      </c>
      <c r="Y378" s="139">
        <f>X378*K377</f>
        <v>5.2945199999999998E-2</v>
      </c>
      <c r="Z378" s="139">
        <v>0</v>
      </c>
      <c r="AA378" s="140">
        <f>Z378*K377</f>
        <v>0</v>
      </c>
      <c r="AR378" s="17" t="s">
        <v>271</v>
      </c>
      <c r="AT378" s="17" t="s">
        <v>209</v>
      </c>
      <c r="AU378" s="17" t="s">
        <v>94</v>
      </c>
      <c r="AY378" s="17" t="s">
        <v>145</v>
      </c>
      <c r="BE378" s="141">
        <f>IF(U378="základní",N377,0)</f>
        <v>0</v>
      </c>
      <c r="BF378" s="141">
        <f>IF(U378="snížená",N377,0)</f>
        <v>0</v>
      </c>
      <c r="BG378" s="141">
        <f>IF(U378="zákl. přenesená",N377,0)</f>
        <v>0</v>
      </c>
      <c r="BH378" s="141">
        <f>IF(U378="sníž. přenesená",N377,0)</f>
        <v>0</v>
      </c>
      <c r="BI378" s="141">
        <f>IF(U378="nulová",N377,0)</f>
        <v>0</v>
      </c>
      <c r="BJ378" s="17" t="s">
        <v>22</v>
      </c>
      <c r="BK378" s="141">
        <f>ROUND(L377*K377,2)</f>
        <v>0</v>
      </c>
      <c r="BL378" s="17" t="s">
        <v>208</v>
      </c>
      <c r="BM378" s="17" t="s">
        <v>998</v>
      </c>
    </row>
    <row r="379" spans="2:65" s="1" customFormat="1" ht="31.5" customHeight="1">
      <c r="B379" s="132"/>
      <c r="C379" s="133">
        <v>223</v>
      </c>
      <c r="D379" s="142" t="s">
        <v>209</v>
      </c>
      <c r="E379" s="143" t="s">
        <v>1002</v>
      </c>
      <c r="F379" s="202" t="s">
        <v>1003</v>
      </c>
      <c r="G379" s="202"/>
      <c r="H379" s="202"/>
      <c r="I379" s="202"/>
      <c r="J379" s="144" t="s">
        <v>203</v>
      </c>
      <c r="K379" s="145">
        <v>309.15499999999997</v>
      </c>
      <c r="L379" s="201">
        <v>0</v>
      </c>
      <c r="M379" s="201"/>
      <c r="N379" s="203">
        <f t="shared" si="121"/>
        <v>0</v>
      </c>
      <c r="O379" s="201"/>
      <c r="P379" s="201"/>
      <c r="Q379" s="201"/>
      <c r="R379" s="137"/>
      <c r="T379" s="138" t="s">
        <v>5</v>
      </c>
      <c r="U379" s="40" t="s">
        <v>44</v>
      </c>
      <c r="V379" s="139">
        <v>0.59799999999999998</v>
      </c>
      <c r="W379" s="139">
        <f>V379*K378</f>
        <v>168.06790000000001</v>
      </c>
      <c r="X379" s="139">
        <v>3.4499999999999999E-3</v>
      </c>
      <c r="Y379" s="139">
        <f>X379*K378</f>
        <v>0.96962250000000005</v>
      </c>
      <c r="Z379" s="139">
        <v>0</v>
      </c>
      <c r="AA379" s="140">
        <f>Z379*K378</f>
        <v>0</v>
      </c>
      <c r="AR379" s="17" t="s">
        <v>208</v>
      </c>
      <c r="AT379" s="17" t="s">
        <v>146</v>
      </c>
      <c r="AU379" s="17" t="s">
        <v>94</v>
      </c>
      <c r="AY379" s="17" t="s">
        <v>145</v>
      </c>
      <c r="BE379" s="141">
        <f>IF(U379="základní",N378,0)</f>
        <v>0</v>
      </c>
      <c r="BF379" s="141">
        <f>IF(U379="snížená",N378,0)</f>
        <v>0</v>
      </c>
      <c r="BG379" s="141">
        <f>IF(U379="zákl. přenesená",N378,0)</f>
        <v>0</v>
      </c>
      <c r="BH379" s="141">
        <f>IF(U379="sníž. přenesená",N378,0)</f>
        <v>0</v>
      </c>
      <c r="BI379" s="141">
        <f>IF(U379="nulová",N378,0)</f>
        <v>0</v>
      </c>
      <c r="BJ379" s="17" t="s">
        <v>22</v>
      </c>
      <c r="BK379" s="141">
        <f>ROUND(L378*K378,2)</f>
        <v>0</v>
      </c>
      <c r="BL379" s="17" t="s">
        <v>208</v>
      </c>
      <c r="BM379" s="17" t="s">
        <v>1001</v>
      </c>
    </row>
    <row r="380" spans="2:65" s="1" customFormat="1" ht="22.5" customHeight="1">
      <c r="B380" s="132"/>
      <c r="C380" s="142">
        <v>224</v>
      </c>
      <c r="D380" s="133" t="s">
        <v>146</v>
      </c>
      <c r="E380" s="134" t="s">
        <v>1005</v>
      </c>
      <c r="F380" s="200" t="s">
        <v>1006</v>
      </c>
      <c r="G380" s="200"/>
      <c r="H380" s="200"/>
      <c r="I380" s="200"/>
      <c r="J380" s="135" t="s">
        <v>203</v>
      </c>
      <c r="K380" s="136">
        <v>4.1100000000000003</v>
      </c>
      <c r="L380" s="203">
        <v>0</v>
      </c>
      <c r="M380" s="203"/>
      <c r="N380" s="201">
        <f t="shared" si="121"/>
        <v>0</v>
      </c>
      <c r="O380" s="201"/>
      <c r="P380" s="201"/>
      <c r="Q380" s="201"/>
      <c r="R380" s="137"/>
      <c r="T380" s="138" t="s">
        <v>5</v>
      </c>
      <c r="U380" s="40" t="s">
        <v>44</v>
      </c>
      <c r="V380" s="139">
        <v>0</v>
      </c>
      <c r="W380" s="139">
        <f>V380*K379</f>
        <v>0</v>
      </c>
      <c r="X380" s="139">
        <v>1.7999999999999999E-2</v>
      </c>
      <c r="Y380" s="139">
        <f>X380*K379</f>
        <v>5.5647899999999995</v>
      </c>
      <c r="Z380" s="139">
        <v>0</v>
      </c>
      <c r="AA380" s="140">
        <f>Z380*K379</f>
        <v>0</v>
      </c>
      <c r="AR380" s="17" t="s">
        <v>271</v>
      </c>
      <c r="AT380" s="17" t="s">
        <v>209</v>
      </c>
      <c r="AU380" s="17" t="s">
        <v>94</v>
      </c>
      <c r="AY380" s="17" t="s">
        <v>145</v>
      </c>
      <c r="BE380" s="141">
        <f>IF(U380="základní",N379,0)</f>
        <v>0</v>
      </c>
      <c r="BF380" s="141">
        <f>IF(U380="snížená",N379,0)</f>
        <v>0</v>
      </c>
      <c r="BG380" s="141">
        <f>IF(U380="zákl. přenesená",N379,0)</f>
        <v>0</v>
      </c>
      <c r="BH380" s="141">
        <f>IF(U380="sníž. přenesená",N379,0)</f>
        <v>0</v>
      </c>
      <c r="BI380" s="141">
        <f>IF(U380="nulová",N379,0)</f>
        <v>0</v>
      </c>
      <c r="BJ380" s="17" t="s">
        <v>22</v>
      </c>
      <c r="BK380" s="141">
        <f>ROUND(L379*K379,2)</f>
        <v>0</v>
      </c>
      <c r="BL380" s="17" t="s">
        <v>208</v>
      </c>
      <c r="BM380" s="17" t="s">
        <v>1004</v>
      </c>
    </row>
    <row r="381" spans="2:65" s="1" customFormat="1" ht="31.5" customHeight="1">
      <c r="B381" s="132"/>
      <c r="C381" s="133">
        <v>225</v>
      </c>
      <c r="D381" s="133" t="s">
        <v>146</v>
      </c>
      <c r="E381" s="134" t="s">
        <v>1008</v>
      </c>
      <c r="F381" s="200" t="s">
        <v>1009</v>
      </c>
      <c r="G381" s="200"/>
      <c r="H381" s="200"/>
      <c r="I381" s="200"/>
      <c r="J381" s="135" t="s">
        <v>203</v>
      </c>
      <c r="K381" s="136">
        <v>281.05</v>
      </c>
      <c r="L381" s="201">
        <v>0</v>
      </c>
      <c r="M381" s="201"/>
      <c r="N381" s="201">
        <f t="shared" si="121"/>
        <v>0</v>
      </c>
      <c r="O381" s="201"/>
      <c r="P381" s="201"/>
      <c r="Q381" s="201"/>
      <c r="R381" s="137"/>
      <c r="T381" s="138" t="s">
        <v>5</v>
      </c>
      <c r="U381" s="40" t="s">
        <v>44</v>
      </c>
      <c r="V381" s="139">
        <v>0.03</v>
      </c>
      <c r="W381" s="139">
        <f>V381*K380</f>
        <v>0.12330000000000001</v>
      </c>
      <c r="X381" s="139">
        <v>0</v>
      </c>
      <c r="Y381" s="139">
        <f>X381*K380</f>
        <v>0</v>
      </c>
      <c r="Z381" s="139">
        <v>0</v>
      </c>
      <c r="AA381" s="140">
        <f>Z381*K380</f>
        <v>0</v>
      </c>
      <c r="AR381" s="17" t="s">
        <v>208</v>
      </c>
      <c r="AT381" s="17" t="s">
        <v>146</v>
      </c>
      <c r="AU381" s="17" t="s">
        <v>94</v>
      </c>
      <c r="AY381" s="17" t="s">
        <v>145</v>
      </c>
      <c r="BE381" s="141">
        <f>IF(U381="základní",N380,0)</f>
        <v>0</v>
      </c>
      <c r="BF381" s="141">
        <f>IF(U381="snížená",N380,0)</f>
        <v>0</v>
      </c>
      <c r="BG381" s="141">
        <f>IF(U381="zákl. přenesená",N380,0)</f>
        <v>0</v>
      </c>
      <c r="BH381" s="141">
        <f>IF(U381="sníž. přenesená",N380,0)</f>
        <v>0</v>
      </c>
      <c r="BI381" s="141">
        <f>IF(U381="nulová",N380,0)</f>
        <v>0</v>
      </c>
      <c r="BJ381" s="17" t="s">
        <v>22</v>
      </c>
      <c r="BK381" s="141">
        <f>ROUND(L380*K380,2)</f>
        <v>0</v>
      </c>
      <c r="BL381" s="17" t="s">
        <v>208</v>
      </c>
      <c r="BM381" s="17" t="s">
        <v>1007</v>
      </c>
    </row>
    <row r="382" spans="2:65" s="1" customFormat="1" ht="31.5" customHeight="1">
      <c r="B382" s="132"/>
      <c r="C382" s="133">
        <v>226</v>
      </c>
      <c r="D382" s="133" t="s">
        <v>146</v>
      </c>
      <c r="E382" s="134" t="s">
        <v>1011</v>
      </c>
      <c r="F382" s="200" t="s">
        <v>1012</v>
      </c>
      <c r="G382" s="200"/>
      <c r="H382" s="200"/>
      <c r="I382" s="200"/>
      <c r="J382" s="135" t="s">
        <v>203</v>
      </c>
      <c r="K382" s="136">
        <v>281.05</v>
      </c>
      <c r="L382" s="201">
        <v>0</v>
      </c>
      <c r="M382" s="201"/>
      <c r="N382" s="201">
        <f t="shared" si="121"/>
        <v>0</v>
      </c>
      <c r="O382" s="201"/>
      <c r="P382" s="201"/>
      <c r="Q382" s="201"/>
      <c r="R382" s="137"/>
      <c r="T382" s="138" t="s">
        <v>5</v>
      </c>
      <c r="U382" s="40" t="s">
        <v>44</v>
      </c>
      <c r="V382" s="139">
        <v>0.1</v>
      </c>
      <c r="W382" s="139">
        <f>V382*K381</f>
        <v>28.105000000000004</v>
      </c>
      <c r="X382" s="139">
        <v>0</v>
      </c>
      <c r="Y382" s="139">
        <f>X382*K381</f>
        <v>0</v>
      </c>
      <c r="Z382" s="139">
        <v>0</v>
      </c>
      <c r="AA382" s="140">
        <f>Z382*K381</f>
        <v>0</v>
      </c>
      <c r="AR382" s="17" t="s">
        <v>208</v>
      </c>
      <c r="AT382" s="17" t="s">
        <v>146</v>
      </c>
      <c r="AU382" s="17" t="s">
        <v>94</v>
      </c>
      <c r="AY382" s="17" t="s">
        <v>145</v>
      </c>
      <c r="BE382" s="141">
        <f>IF(U382="základní",N381,0)</f>
        <v>0</v>
      </c>
      <c r="BF382" s="141">
        <f>IF(U382="snížená",N381,0)</f>
        <v>0</v>
      </c>
      <c r="BG382" s="141">
        <f>IF(U382="zákl. přenesená",N381,0)</f>
        <v>0</v>
      </c>
      <c r="BH382" s="141">
        <f>IF(U382="sníž. přenesená",N381,0)</f>
        <v>0</v>
      </c>
      <c r="BI382" s="141">
        <f>IF(U382="nulová",N381,0)</f>
        <v>0</v>
      </c>
      <c r="BJ382" s="17" t="s">
        <v>22</v>
      </c>
      <c r="BK382" s="141">
        <f>ROUND(L381*K381,2)</f>
        <v>0</v>
      </c>
      <c r="BL382" s="17" t="s">
        <v>208</v>
      </c>
      <c r="BM382" s="17" t="s">
        <v>1010</v>
      </c>
    </row>
    <row r="383" spans="2:65" s="1" customFormat="1" ht="22.5" customHeight="1">
      <c r="B383" s="132"/>
      <c r="C383" s="142">
        <v>227</v>
      </c>
      <c r="D383" s="133" t="s">
        <v>146</v>
      </c>
      <c r="E383" s="134" t="s">
        <v>1014</v>
      </c>
      <c r="F383" s="200" t="s">
        <v>1015</v>
      </c>
      <c r="G383" s="200"/>
      <c r="H383" s="200"/>
      <c r="I383" s="200"/>
      <c r="J383" s="135" t="s">
        <v>203</v>
      </c>
      <c r="K383" s="136">
        <v>281.05</v>
      </c>
      <c r="L383" s="203">
        <v>0</v>
      </c>
      <c r="M383" s="203"/>
      <c r="N383" s="201">
        <f t="shared" si="121"/>
        <v>0</v>
      </c>
      <c r="O383" s="201"/>
      <c r="P383" s="201"/>
      <c r="Q383" s="201"/>
      <c r="R383" s="137"/>
      <c r="T383" s="138" t="s">
        <v>5</v>
      </c>
      <c r="U383" s="40" t="s">
        <v>44</v>
      </c>
      <c r="V383" s="139">
        <v>4.3999999999999997E-2</v>
      </c>
      <c r="W383" s="139">
        <f>V383*K382</f>
        <v>12.366199999999999</v>
      </c>
      <c r="X383" s="139">
        <v>2.9999999999999997E-4</v>
      </c>
      <c r="Y383" s="139">
        <f>X383*K382</f>
        <v>8.4315000000000001E-2</v>
      </c>
      <c r="Z383" s="139">
        <v>0</v>
      </c>
      <c r="AA383" s="140">
        <f>Z383*K382</f>
        <v>0</v>
      </c>
      <c r="AR383" s="17" t="s">
        <v>208</v>
      </c>
      <c r="AT383" s="17" t="s">
        <v>146</v>
      </c>
      <c r="AU383" s="17" t="s">
        <v>94</v>
      </c>
      <c r="AY383" s="17" t="s">
        <v>145</v>
      </c>
      <c r="BE383" s="141">
        <f>IF(U383="základní",N382,0)</f>
        <v>0</v>
      </c>
      <c r="BF383" s="141">
        <f>IF(U383="snížená",N382,0)</f>
        <v>0</v>
      </c>
      <c r="BG383" s="141">
        <f>IF(U383="zákl. přenesená",N382,0)</f>
        <v>0</v>
      </c>
      <c r="BH383" s="141">
        <f>IF(U383="sníž. přenesená",N382,0)</f>
        <v>0</v>
      </c>
      <c r="BI383" s="141">
        <f>IF(U383="nulová",N382,0)</f>
        <v>0</v>
      </c>
      <c r="BJ383" s="17" t="s">
        <v>22</v>
      </c>
      <c r="BK383" s="141">
        <f>ROUND(L382*K382,2)</f>
        <v>0</v>
      </c>
      <c r="BL383" s="17" t="s">
        <v>208</v>
      </c>
      <c r="BM383" s="17" t="s">
        <v>1013</v>
      </c>
    </row>
    <row r="384" spans="2:65" s="1" customFormat="1" ht="31.5" customHeight="1">
      <c r="B384" s="132"/>
      <c r="C384" s="133">
        <v>228</v>
      </c>
      <c r="D384" s="133" t="s">
        <v>146</v>
      </c>
      <c r="E384" s="134" t="s">
        <v>1017</v>
      </c>
      <c r="F384" s="200" t="s">
        <v>1018</v>
      </c>
      <c r="G384" s="200"/>
      <c r="H384" s="200"/>
      <c r="I384" s="200"/>
      <c r="J384" s="135" t="s">
        <v>617</v>
      </c>
      <c r="K384" s="136">
        <v>2948.4059999999999</v>
      </c>
      <c r="L384" s="201">
        <v>0</v>
      </c>
      <c r="M384" s="201"/>
      <c r="N384" s="201">
        <f t="shared" si="121"/>
        <v>0</v>
      </c>
      <c r="O384" s="201"/>
      <c r="P384" s="201"/>
      <c r="Q384" s="201"/>
      <c r="R384" s="137"/>
      <c r="T384" s="138" t="s">
        <v>5</v>
      </c>
      <c r="U384" s="40" t="s">
        <v>44</v>
      </c>
      <c r="V384" s="139">
        <v>0.3</v>
      </c>
      <c r="W384" s="139">
        <f>V384*K383</f>
        <v>84.314999999999998</v>
      </c>
      <c r="X384" s="139">
        <v>7.1500000000000001E-3</v>
      </c>
      <c r="Y384" s="139">
        <f>X384*K383</f>
        <v>2.0095075000000002</v>
      </c>
      <c r="Z384" s="139">
        <v>0</v>
      </c>
      <c r="AA384" s="140">
        <f>Z384*K383</f>
        <v>0</v>
      </c>
      <c r="AR384" s="17" t="s">
        <v>208</v>
      </c>
      <c r="AT384" s="17" t="s">
        <v>146</v>
      </c>
      <c r="AU384" s="17" t="s">
        <v>94</v>
      </c>
      <c r="AY384" s="17" t="s">
        <v>145</v>
      </c>
      <c r="BE384" s="141">
        <f>IF(U384="základní",N383,0)</f>
        <v>0</v>
      </c>
      <c r="BF384" s="141">
        <f>IF(U384="snížená",N383,0)</f>
        <v>0</v>
      </c>
      <c r="BG384" s="141">
        <f>IF(U384="zákl. přenesená",N383,0)</f>
        <v>0</v>
      </c>
      <c r="BH384" s="141">
        <f>IF(U384="sníž. přenesená",N383,0)</f>
        <v>0</v>
      </c>
      <c r="BI384" s="141">
        <f>IF(U384="nulová",N383,0)</f>
        <v>0</v>
      </c>
      <c r="BJ384" s="17" t="s">
        <v>22</v>
      </c>
      <c r="BK384" s="141">
        <f>ROUND(L383*K383,2)</f>
        <v>0</v>
      </c>
      <c r="BL384" s="17" t="s">
        <v>208</v>
      </c>
      <c r="BM384" s="17" t="s">
        <v>1016</v>
      </c>
    </row>
    <row r="385" spans="2:65" s="1" customFormat="1" ht="31.5" customHeight="1">
      <c r="B385" s="132"/>
      <c r="C385" s="122"/>
      <c r="D385" s="131" t="s">
        <v>125</v>
      </c>
      <c r="E385" s="131"/>
      <c r="F385" s="131"/>
      <c r="G385" s="131"/>
      <c r="H385" s="131"/>
      <c r="I385" s="131"/>
      <c r="J385" s="131"/>
      <c r="K385" s="131"/>
      <c r="L385" s="131"/>
      <c r="M385" s="131"/>
      <c r="N385" s="204">
        <f>BK386</f>
        <v>0</v>
      </c>
      <c r="O385" s="205"/>
      <c r="P385" s="205"/>
      <c r="Q385" s="205"/>
      <c r="R385" s="137"/>
      <c r="T385" s="138" t="s">
        <v>5</v>
      </c>
      <c r="U385" s="40" t="s">
        <v>44</v>
      </c>
      <c r="V385" s="139">
        <v>0</v>
      </c>
      <c r="W385" s="139">
        <f>V385*K384</f>
        <v>0</v>
      </c>
      <c r="X385" s="139">
        <v>0</v>
      </c>
      <c r="Y385" s="139">
        <f>X385*K384</f>
        <v>0</v>
      </c>
      <c r="Z385" s="139">
        <v>0</v>
      </c>
      <c r="AA385" s="140">
        <f>Z385*K384</f>
        <v>0</v>
      </c>
      <c r="AR385" s="17" t="s">
        <v>208</v>
      </c>
      <c r="AT385" s="17" t="s">
        <v>146</v>
      </c>
      <c r="AU385" s="17" t="s">
        <v>94</v>
      </c>
      <c r="AY385" s="17" t="s">
        <v>145</v>
      </c>
      <c r="BE385" s="141">
        <f>IF(U385="základní",N384,0)</f>
        <v>0</v>
      </c>
      <c r="BF385" s="141">
        <f>IF(U385="snížená",N384,0)</f>
        <v>0</v>
      </c>
      <c r="BG385" s="141">
        <f>IF(U385="zákl. přenesená",N384,0)</f>
        <v>0</v>
      </c>
      <c r="BH385" s="141">
        <f>IF(U385="sníž. přenesená",N384,0)</f>
        <v>0</v>
      </c>
      <c r="BI385" s="141">
        <f>IF(U385="nulová",N384,0)</f>
        <v>0</v>
      </c>
      <c r="BJ385" s="17" t="s">
        <v>22</v>
      </c>
      <c r="BK385" s="141">
        <f>ROUND(L384*K384,2)</f>
        <v>0</v>
      </c>
      <c r="BL385" s="17" t="s">
        <v>208</v>
      </c>
      <c r="BM385" s="17" t="s">
        <v>1019</v>
      </c>
    </row>
    <row r="386" spans="2:65" s="9" customFormat="1" ht="29.85" customHeight="1">
      <c r="B386" s="121"/>
      <c r="C386" s="133">
        <v>229</v>
      </c>
      <c r="D386" s="133" t="s">
        <v>146</v>
      </c>
      <c r="E386" s="134" t="s">
        <v>1020</v>
      </c>
      <c r="F386" s="200" t="s">
        <v>1021</v>
      </c>
      <c r="G386" s="200"/>
      <c r="H386" s="200"/>
      <c r="I386" s="200"/>
      <c r="J386" s="135" t="s">
        <v>203</v>
      </c>
      <c r="K386" s="136">
        <v>15.62</v>
      </c>
      <c r="L386" s="201">
        <v>0</v>
      </c>
      <c r="M386" s="201"/>
      <c r="N386" s="201">
        <f t="shared" ref="N386:N391" si="122">ROUND(L386*K386,2)</f>
        <v>0</v>
      </c>
      <c r="O386" s="201"/>
      <c r="P386" s="201"/>
      <c r="Q386" s="201"/>
      <c r="R386" s="124"/>
      <c r="T386" s="125"/>
      <c r="U386" s="122"/>
      <c r="V386" s="122"/>
      <c r="W386" s="126">
        <f>SUM(W387:W392)</f>
        <v>14.995199999999999</v>
      </c>
      <c r="X386" s="122"/>
      <c r="Y386" s="126">
        <f>SUM(Y387:Y392)</f>
        <v>0.26803920000000003</v>
      </c>
      <c r="Z386" s="122"/>
      <c r="AA386" s="127">
        <f>SUM(AA387:AA392)</f>
        <v>0</v>
      </c>
      <c r="AR386" s="128" t="s">
        <v>94</v>
      </c>
      <c r="AT386" s="129" t="s">
        <v>78</v>
      </c>
      <c r="AU386" s="129" t="s">
        <v>22</v>
      </c>
      <c r="AY386" s="128" t="s">
        <v>145</v>
      </c>
      <c r="BK386" s="130">
        <f>SUM(BK387:BK392)</f>
        <v>0</v>
      </c>
    </row>
    <row r="387" spans="2:65" s="1" customFormat="1" ht="31.5" customHeight="1">
      <c r="B387" s="132"/>
      <c r="C387" s="142">
        <v>230</v>
      </c>
      <c r="D387" s="142" t="s">
        <v>209</v>
      </c>
      <c r="E387" s="143" t="s">
        <v>1023</v>
      </c>
      <c r="F387" s="202" t="s">
        <v>1024</v>
      </c>
      <c r="G387" s="202"/>
      <c r="H387" s="202"/>
      <c r="I387" s="202"/>
      <c r="J387" s="144" t="s">
        <v>203</v>
      </c>
      <c r="K387" s="145">
        <v>17.181999999999999</v>
      </c>
      <c r="L387" s="203">
        <v>0</v>
      </c>
      <c r="M387" s="203"/>
      <c r="N387" s="203">
        <f t="shared" si="122"/>
        <v>0</v>
      </c>
      <c r="O387" s="201"/>
      <c r="P387" s="201"/>
      <c r="Q387" s="201"/>
      <c r="R387" s="137"/>
      <c r="T387" s="138" t="s">
        <v>5</v>
      </c>
      <c r="U387" s="40" t="s">
        <v>44</v>
      </c>
      <c r="V387" s="139">
        <v>0.68600000000000005</v>
      </c>
      <c r="W387" s="139">
        <f>V387*K386</f>
        <v>10.71532</v>
      </c>
      <c r="X387" s="139">
        <v>3.0000000000000001E-3</v>
      </c>
      <c r="Y387" s="139">
        <f>X387*K386</f>
        <v>4.6859999999999999E-2</v>
      </c>
      <c r="Z387" s="139">
        <v>0</v>
      </c>
      <c r="AA387" s="140">
        <f>Z387*K386</f>
        <v>0</v>
      </c>
      <c r="AR387" s="17" t="s">
        <v>208</v>
      </c>
      <c r="AT387" s="17" t="s">
        <v>146</v>
      </c>
      <c r="AU387" s="17" t="s">
        <v>94</v>
      </c>
      <c r="AY387" s="17" t="s">
        <v>145</v>
      </c>
      <c r="BE387" s="141">
        <f>IF(U387="základní",N386,0)</f>
        <v>0</v>
      </c>
      <c r="BF387" s="141">
        <f>IF(U387="snížená",N386,0)</f>
        <v>0</v>
      </c>
      <c r="BG387" s="141">
        <f>IF(U387="zákl. přenesená",N386,0)</f>
        <v>0</v>
      </c>
      <c r="BH387" s="141">
        <f>IF(U387="sníž. přenesená",N386,0)</f>
        <v>0</v>
      </c>
      <c r="BI387" s="141">
        <f>IF(U387="nulová",N386,0)</f>
        <v>0</v>
      </c>
      <c r="BJ387" s="17" t="s">
        <v>22</v>
      </c>
      <c r="BK387" s="141">
        <f t="shared" ref="BK387:BK392" si="123">ROUND(L386*K386,2)</f>
        <v>0</v>
      </c>
      <c r="BL387" s="17" t="s">
        <v>208</v>
      </c>
      <c r="BM387" s="17" t="s">
        <v>1022</v>
      </c>
    </row>
    <row r="388" spans="2:65" s="1" customFormat="1" ht="22.5" customHeight="1">
      <c r="B388" s="132"/>
      <c r="C388" s="133">
        <v>231</v>
      </c>
      <c r="D388" s="133" t="s">
        <v>146</v>
      </c>
      <c r="E388" s="134" t="s">
        <v>1026</v>
      </c>
      <c r="F388" s="200" t="s">
        <v>1027</v>
      </c>
      <c r="G388" s="200"/>
      <c r="H388" s="200"/>
      <c r="I388" s="200"/>
      <c r="J388" s="135" t="s">
        <v>203</v>
      </c>
      <c r="K388" s="136">
        <v>15.62</v>
      </c>
      <c r="L388" s="201">
        <v>0</v>
      </c>
      <c r="M388" s="201"/>
      <c r="N388" s="201">
        <f t="shared" si="122"/>
        <v>0</v>
      </c>
      <c r="O388" s="201"/>
      <c r="P388" s="201"/>
      <c r="Q388" s="201"/>
      <c r="R388" s="137"/>
      <c r="T388" s="138" t="s">
        <v>5</v>
      </c>
      <c r="U388" s="40" t="s">
        <v>44</v>
      </c>
      <c r="V388" s="139">
        <v>0</v>
      </c>
      <c r="W388" s="139">
        <f>V388*K387</f>
        <v>0</v>
      </c>
      <c r="X388" s="139">
        <v>1.26E-2</v>
      </c>
      <c r="Y388" s="139">
        <f>X388*K387</f>
        <v>0.2164932</v>
      </c>
      <c r="Z388" s="139">
        <v>0</v>
      </c>
      <c r="AA388" s="140">
        <f>Z388*K387</f>
        <v>0</v>
      </c>
      <c r="AR388" s="17" t="s">
        <v>271</v>
      </c>
      <c r="AT388" s="17" t="s">
        <v>209</v>
      </c>
      <c r="AU388" s="17" t="s">
        <v>94</v>
      </c>
      <c r="AY388" s="17" t="s">
        <v>145</v>
      </c>
      <c r="BE388" s="141">
        <f>IF(U388="základní",N387,0)</f>
        <v>0</v>
      </c>
      <c r="BF388" s="141">
        <f>IF(U388="snížená",N387,0)</f>
        <v>0</v>
      </c>
      <c r="BG388" s="141">
        <f>IF(U388="zákl. přenesená",N387,0)</f>
        <v>0</v>
      </c>
      <c r="BH388" s="141">
        <f>IF(U388="sníž. přenesená",N387,0)</f>
        <v>0</v>
      </c>
      <c r="BI388" s="141">
        <f>IF(U388="nulová",N387,0)</f>
        <v>0</v>
      </c>
      <c r="BJ388" s="17" t="s">
        <v>22</v>
      </c>
      <c r="BK388" s="141">
        <f t="shared" si="123"/>
        <v>0</v>
      </c>
      <c r="BL388" s="17" t="s">
        <v>208</v>
      </c>
      <c r="BM388" s="17" t="s">
        <v>1025</v>
      </c>
    </row>
    <row r="389" spans="2:65" s="1" customFormat="1" ht="31.5" customHeight="1">
      <c r="B389" s="132"/>
      <c r="C389" s="133">
        <v>232</v>
      </c>
      <c r="D389" s="133" t="s">
        <v>146</v>
      </c>
      <c r="E389" s="134" t="s">
        <v>1029</v>
      </c>
      <c r="F389" s="200" t="s">
        <v>1030</v>
      </c>
      <c r="G389" s="200"/>
      <c r="H389" s="200"/>
      <c r="I389" s="200"/>
      <c r="J389" s="135" t="s">
        <v>203</v>
      </c>
      <c r="K389" s="136">
        <v>15.62</v>
      </c>
      <c r="L389" s="201">
        <v>0</v>
      </c>
      <c r="M389" s="201"/>
      <c r="N389" s="201">
        <f t="shared" si="122"/>
        <v>0</v>
      </c>
      <c r="O389" s="201"/>
      <c r="P389" s="201"/>
      <c r="Q389" s="201"/>
      <c r="R389" s="137"/>
      <c r="T389" s="138" t="s">
        <v>5</v>
      </c>
      <c r="U389" s="40" t="s">
        <v>44</v>
      </c>
      <c r="V389" s="139">
        <v>0.13</v>
      </c>
      <c r="W389" s="139">
        <f>V389*K388</f>
        <v>2.0306000000000002</v>
      </c>
      <c r="X389" s="139">
        <v>0</v>
      </c>
      <c r="Y389" s="139">
        <f>X389*K388</f>
        <v>0</v>
      </c>
      <c r="Z389" s="139">
        <v>0</v>
      </c>
      <c r="AA389" s="140">
        <f>Z389*K388</f>
        <v>0</v>
      </c>
      <c r="AR389" s="17" t="s">
        <v>208</v>
      </c>
      <c r="AT389" s="17" t="s">
        <v>146</v>
      </c>
      <c r="AU389" s="17" t="s">
        <v>94</v>
      </c>
      <c r="AY389" s="17" t="s">
        <v>145</v>
      </c>
      <c r="BE389" s="141">
        <f>IF(U389="základní",N388,0)</f>
        <v>0</v>
      </c>
      <c r="BF389" s="141">
        <f>IF(U389="snížená",N388,0)</f>
        <v>0</v>
      </c>
      <c r="BG389" s="141">
        <f>IF(U389="zákl. přenesená",N388,0)</f>
        <v>0</v>
      </c>
      <c r="BH389" s="141">
        <f>IF(U389="sníž. přenesená",N388,0)</f>
        <v>0</v>
      </c>
      <c r="BI389" s="141">
        <f>IF(U389="nulová",N388,0)</f>
        <v>0</v>
      </c>
      <c r="BJ389" s="17" t="s">
        <v>22</v>
      </c>
      <c r="BK389" s="141">
        <f t="shared" si="123"/>
        <v>0</v>
      </c>
      <c r="BL389" s="17" t="s">
        <v>208</v>
      </c>
      <c r="BM389" s="17" t="s">
        <v>1028</v>
      </c>
    </row>
    <row r="390" spans="2:65" s="1" customFormat="1" ht="44.25" customHeight="1">
      <c r="B390" s="132"/>
      <c r="C390" s="142">
        <v>233</v>
      </c>
      <c r="D390" s="133" t="s">
        <v>146</v>
      </c>
      <c r="E390" s="134" t="s">
        <v>1032</v>
      </c>
      <c r="F390" s="200" t="s">
        <v>1033</v>
      </c>
      <c r="G390" s="200"/>
      <c r="H390" s="200"/>
      <c r="I390" s="200"/>
      <c r="J390" s="135" t="s">
        <v>203</v>
      </c>
      <c r="K390" s="136">
        <v>15.62</v>
      </c>
      <c r="L390" s="203">
        <v>0</v>
      </c>
      <c r="M390" s="203"/>
      <c r="N390" s="201">
        <f t="shared" si="122"/>
        <v>0</v>
      </c>
      <c r="O390" s="201"/>
      <c r="P390" s="201"/>
      <c r="Q390" s="201"/>
      <c r="R390" s="137"/>
      <c r="T390" s="138" t="s">
        <v>5</v>
      </c>
      <c r="U390" s="40" t="s">
        <v>44</v>
      </c>
      <c r="V390" s="139">
        <v>0.1</v>
      </c>
      <c r="W390" s="139">
        <f>V390*K389</f>
        <v>1.5620000000000001</v>
      </c>
      <c r="X390" s="139">
        <v>0</v>
      </c>
      <c r="Y390" s="139">
        <f>X390*K389</f>
        <v>0</v>
      </c>
      <c r="Z390" s="139">
        <v>0</v>
      </c>
      <c r="AA390" s="140">
        <f>Z390*K389</f>
        <v>0</v>
      </c>
      <c r="AR390" s="17" t="s">
        <v>208</v>
      </c>
      <c r="AT390" s="17" t="s">
        <v>146</v>
      </c>
      <c r="AU390" s="17" t="s">
        <v>94</v>
      </c>
      <c r="AY390" s="17" t="s">
        <v>145</v>
      </c>
      <c r="BE390" s="141">
        <f>IF(U390="základní",N389,0)</f>
        <v>0</v>
      </c>
      <c r="BF390" s="141">
        <f>IF(U390="snížená",N389,0)</f>
        <v>0</v>
      </c>
      <c r="BG390" s="141">
        <f>IF(U390="zákl. přenesená",N389,0)</f>
        <v>0</v>
      </c>
      <c r="BH390" s="141">
        <f>IF(U390="sníž. přenesená",N389,0)</f>
        <v>0</v>
      </c>
      <c r="BI390" s="141">
        <f>IF(U390="nulová",N389,0)</f>
        <v>0</v>
      </c>
      <c r="BJ390" s="17" t="s">
        <v>22</v>
      </c>
      <c r="BK390" s="141">
        <f t="shared" si="123"/>
        <v>0</v>
      </c>
      <c r="BL390" s="17" t="s">
        <v>208</v>
      </c>
      <c r="BM390" s="17" t="s">
        <v>1031</v>
      </c>
    </row>
    <row r="391" spans="2:65" s="1" customFormat="1" ht="22.5" customHeight="1">
      <c r="B391" s="132"/>
      <c r="C391" s="133">
        <v>234</v>
      </c>
      <c r="D391" s="133" t="s">
        <v>146</v>
      </c>
      <c r="E391" s="134" t="s">
        <v>1035</v>
      </c>
      <c r="F391" s="200" t="s">
        <v>1036</v>
      </c>
      <c r="G391" s="200"/>
      <c r="H391" s="200"/>
      <c r="I391" s="200"/>
      <c r="J391" s="135" t="s">
        <v>617</v>
      </c>
      <c r="K391" s="136">
        <v>126.6</v>
      </c>
      <c r="L391" s="201">
        <v>0</v>
      </c>
      <c r="M391" s="201"/>
      <c r="N391" s="201">
        <f t="shared" si="122"/>
        <v>0</v>
      </c>
      <c r="O391" s="201"/>
      <c r="P391" s="201"/>
      <c r="Q391" s="201"/>
      <c r="R391" s="137"/>
      <c r="T391" s="138" t="s">
        <v>5</v>
      </c>
      <c r="U391" s="40" t="s">
        <v>44</v>
      </c>
      <c r="V391" s="139">
        <v>4.3999999999999997E-2</v>
      </c>
      <c r="W391" s="139">
        <f>V391*K390</f>
        <v>0.68727999999999989</v>
      </c>
      <c r="X391" s="139">
        <v>2.9999999999999997E-4</v>
      </c>
      <c r="Y391" s="139">
        <f>X391*K390</f>
        <v>4.6859999999999992E-3</v>
      </c>
      <c r="Z391" s="139">
        <v>0</v>
      </c>
      <c r="AA391" s="140">
        <f>Z391*K390</f>
        <v>0</v>
      </c>
      <c r="AR391" s="17" t="s">
        <v>208</v>
      </c>
      <c r="AT391" s="17" t="s">
        <v>146</v>
      </c>
      <c r="AU391" s="17" t="s">
        <v>94</v>
      </c>
      <c r="AY391" s="17" t="s">
        <v>145</v>
      </c>
      <c r="BE391" s="141">
        <f>IF(U391="základní",N390,0)</f>
        <v>0</v>
      </c>
      <c r="BF391" s="141">
        <f>IF(U391="snížená",N390,0)</f>
        <v>0</v>
      </c>
      <c r="BG391" s="141">
        <f>IF(U391="zákl. přenesená",N390,0)</f>
        <v>0</v>
      </c>
      <c r="BH391" s="141">
        <f>IF(U391="sníž. přenesená",N390,0)</f>
        <v>0</v>
      </c>
      <c r="BI391" s="141">
        <f>IF(U391="nulová",N390,0)</f>
        <v>0</v>
      </c>
      <c r="BJ391" s="17" t="s">
        <v>22</v>
      </c>
      <c r="BK391" s="141">
        <f t="shared" si="123"/>
        <v>0</v>
      </c>
      <c r="BL391" s="17" t="s">
        <v>208</v>
      </c>
      <c r="BM391" s="17" t="s">
        <v>1034</v>
      </c>
    </row>
    <row r="392" spans="2:65" s="1" customFormat="1" ht="31.5" customHeight="1">
      <c r="B392" s="132"/>
      <c r="C392" s="122"/>
      <c r="D392" s="131" t="s">
        <v>126</v>
      </c>
      <c r="E392" s="131"/>
      <c r="F392" s="131"/>
      <c r="G392" s="131"/>
      <c r="H392" s="131"/>
      <c r="I392" s="131"/>
      <c r="J392" s="131"/>
      <c r="K392" s="131"/>
      <c r="L392" s="131"/>
      <c r="M392" s="131"/>
      <c r="N392" s="204">
        <f>BK393</f>
        <v>0</v>
      </c>
      <c r="O392" s="205"/>
      <c r="P392" s="205"/>
      <c r="Q392" s="205"/>
      <c r="R392" s="137"/>
      <c r="T392" s="138" t="s">
        <v>5</v>
      </c>
      <c r="U392" s="40" t="s">
        <v>44</v>
      </c>
      <c r="V392" s="139">
        <v>0</v>
      </c>
      <c r="W392" s="139">
        <f>V392*K391</f>
        <v>0</v>
      </c>
      <c r="X392" s="139">
        <v>0</v>
      </c>
      <c r="Y392" s="139">
        <f>X392*K391</f>
        <v>0</v>
      </c>
      <c r="Z392" s="139">
        <v>0</v>
      </c>
      <c r="AA392" s="140">
        <f>Z392*K391</f>
        <v>0</v>
      </c>
      <c r="AR392" s="17" t="s">
        <v>208</v>
      </c>
      <c r="AT392" s="17" t="s">
        <v>146</v>
      </c>
      <c r="AU392" s="17" t="s">
        <v>94</v>
      </c>
      <c r="AY392" s="17" t="s">
        <v>145</v>
      </c>
      <c r="BE392" s="141">
        <f>IF(U392="základní",N391,0)</f>
        <v>0</v>
      </c>
      <c r="BF392" s="141">
        <f>IF(U392="snížená",N391,0)</f>
        <v>0</v>
      </c>
      <c r="BG392" s="141">
        <f>IF(U392="zákl. přenesená",N391,0)</f>
        <v>0</v>
      </c>
      <c r="BH392" s="141">
        <f>IF(U392="sníž. přenesená",N391,0)</f>
        <v>0</v>
      </c>
      <c r="BI392" s="141">
        <f>IF(U392="nulová",N391,0)</f>
        <v>0</v>
      </c>
      <c r="BJ392" s="17" t="s">
        <v>22</v>
      </c>
      <c r="BK392" s="141">
        <f t="shared" si="123"/>
        <v>0</v>
      </c>
      <c r="BL392" s="17" t="s">
        <v>208</v>
      </c>
      <c r="BM392" s="17" t="s">
        <v>1037</v>
      </c>
    </row>
    <row r="393" spans="2:65" s="9" customFormat="1" ht="29.85" customHeight="1">
      <c r="B393" s="121"/>
      <c r="C393" s="133">
        <v>235</v>
      </c>
      <c r="D393" s="133" t="s">
        <v>146</v>
      </c>
      <c r="E393" s="134" t="s">
        <v>1038</v>
      </c>
      <c r="F393" s="200" t="s">
        <v>1039</v>
      </c>
      <c r="G393" s="200"/>
      <c r="H393" s="200"/>
      <c r="I393" s="200"/>
      <c r="J393" s="135" t="s">
        <v>203</v>
      </c>
      <c r="K393" s="136">
        <v>23.25</v>
      </c>
      <c r="L393" s="201">
        <v>0</v>
      </c>
      <c r="M393" s="201"/>
      <c r="N393" s="201">
        <f>ROUND(L393*K393,2)</f>
        <v>0</v>
      </c>
      <c r="O393" s="201"/>
      <c r="P393" s="201"/>
      <c r="Q393" s="201"/>
      <c r="R393" s="124"/>
      <c r="T393" s="125"/>
      <c r="U393" s="122"/>
      <c r="V393" s="122"/>
      <c r="W393" s="126">
        <f>SUM(W394:W396)</f>
        <v>12.136499999999998</v>
      </c>
      <c r="X393" s="122"/>
      <c r="Y393" s="126">
        <f>SUM(Y394:Y396)</f>
        <v>9.5324999999999993E-3</v>
      </c>
      <c r="Z393" s="122"/>
      <c r="AA393" s="127">
        <f>SUM(AA394:AA396)</f>
        <v>0</v>
      </c>
      <c r="AR393" s="128" t="s">
        <v>94</v>
      </c>
      <c r="AT393" s="129" t="s">
        <v>78</v>
      </c>
      <c r="AU393" s="129" t="s">
        <v>22</v>
      </c>
      <c r="AY393" s="128" t="s">
        <v>145</v>
      </c>
      <c r="BK393" s="130">
        <f>SUM(BK394:BK396)</f>
        <v>0</v>
      </c>
    </row>
    <row r="394" spans="2:65" s="1" customFormat="1" ht="31.5" customHeight="1">
      <c r="B394" s="132"/>
      <c r="C394" s="133">
        <v>236</v>
      </c>
      <c r="D394" s="133" t="s">
        <v>146</v>
      </c>
      <c r="E394" s="134" t="s">
        <v>1041</v>
      </c>
      <c r="F394" s="200" t="s">
        <v>1042</v>
      </c>
      <c r="G394" s="200"/>
      <c r="H394" s="200"/>
      <c r="I394" s="200"/>
      <c r="J394" s="135" t="s">
        <v>203</v>
      </c>
      <c r="K394" s="136">
        <v>23.25</v>
      </c>
      <c r="L394" s="201">
        <v>0</v>
      </c>
      <c r="M394" s="201"/>
      <c r="N394" s="201">
        <f>ROUND(L394*K394,2)</f>
        <v>0</v>
      </c>
      <c r="O394" s="201"/>
      <c r="P394" s="201"/>
      <c r="Q394" s="201"/>
      <c r="R394" s="137"/>
      <c r="T394" s="138" t="s">
        <v>5</v>
      </c>
      <c r="U394" s="40" t="s">
        <v>44</v>
      </c>
      <c r="V394" s="139">
        <v>0.184</v>
      </c>
      <c r="W394" s="139">
        <f>V394*K393</f>
        <v>4.2779999999999996</v>
      </c>
      <c r="X394" s="139">
        <v>1.7000000000000001E-4</v>
      </c>
      <c r="Y394" s="139">
        <f>X394*K393</f>
        <v>3.9525000000000003E-3</v>
      </c>
      <c r="Z394" s="139">
        <v>0</v>
      </c>
      <c r="AA394" s="140">
        <f>Z394*K393</f>
        <v>0</v>
      </c>
      <c r="AR394" s="17" t="s">
        <v>208</v>
      </c>
      <c r="AT394" s="17" t="s">
        <v>146</v>
      </c>
      <c r="AU394" s="17" t="s">
        <v>94</v>
      </c>
      <c r="AY394" s="17" t="s">
        <v>145</v>
      </c>
      <c r="BE394" s="141">
        <f>IF(U394="základní",N393,0)</f>
        <v>0</v>
      </c>
      <c r="BF394" s="141">
        <f>IF(U394="snížená",N393,0)</f>
        <v>0</v>
      </c>
      <c r="BG394" s="141">
        <f>IF(U394="zákl. přenesená",N393,0)</f>
        <v>0</v>
      </c>
      <c r="BH394" s="141">
        <f>IF(U394="sníž. přenesená",N393,0)</f>
        <v>0</v>
      </c>
      <c r="BI394" s="141">
        <f>IF(U394="nulová",N393,0)</f>
        <v>0</v>
      </c>
      <c r="BJ394" s="17" t="s">
        <v>22</v>
      </c>
      <c r="BK394" s="141">
        <f>ROUND(L393*K393,2)</f>
        <v>0</v>
      </c>
      <c r="BL394" s="17" t="s">
        <v>208</v>
      </c>
      <c r="BM394" s="17" t="s">
        <v>1040</v>
      </c>
    </row>
    <row r="395" spans="2:65" s="1" customFormat="1" ht="31.5" customHeight="1">
      <c r="B395" s="132"/>
      <c r="C395" s="133">
        <v>237</v>
      </c>
      <c r="D395" s="133" t="s">
        <v>146</v>
      </c>
      <c r="E395" s="134" t="s">
        <v>1044</v>
      </c>
      <c r="F395" s="200" t="s">
        <v>1045</v>
      </c>
      <c r="G395" s="200"/>
      <c r="H395" s="200"/>
      <c r="I395" s="200"/>
      <c r="J395" s="135" t="s">
        <v>203</v>
      </c>
      <c r="K395" s="136">
        <v>23.25</v>
      </c>
      <c r="L395" s="201">
        <v>0</v>
      </c>
      <c r="M395" s="201"/>
      <c r="N395" s="201">
        <f>ROUND(L395*K395,2)</f>
        <v>0</v>
      </c>
      <c r="O395" s="201"/>
      <c r="P395" s="201"/>
      <c r="Q395" s="201"/>
      <c r="R395" s="137"/>
      <c r="T395" s="138" t="s">
        <v>5</v>
      </c>
      <c r="U395" s="40" t="s">
        <v>44</v>
      </c>
      <c r="V395" s="139">
        <v>0.16600000000000001</v>
      </c>
      <c r="W395" s="139">
        <f>V395*K394</f>
        <v>3.8595000000000002</v>
      </c>
      <c r="X395" s="139">
        <v>1.2E-4</v>
      </c>
      <c r="Y395" s="139">
        <f>X395*K394</f>
        <v>2.7899999999999999E-3</v>
      </c>
      <c r="Z395" s="139">
        <v>0</v>
      </c>
      <c r="AA395" s="140">
        <f>Z395*K394</f>
        <v>0</v>
      </c>
      <c r="AR395" s="17" t="s">
        <v>208</v>
      </c>
      <c r="AT395" s="17" t="s">
        <v>146</v>
      </c>
      <c r="AU395" s="17" t="s">
        <v>94</v>
      </c>
      <c r="AY395" s="17" t="s">
        <v>145</v>
      </c>
      <c r="BE395" s="141">
        <f>IF(U395="základní",N394,0)</f>
        <v>0</v>
      </c>
      <c r="BF395" s="141">
        <f>IF(U395="snížená",N394,0)</f>
        <v>0</v>
      </c>
      <c r="BG395" s="141">
        <f>IF(U395="zákl. přenesená",N394,0)</f>
        <v>0</v>
      </c>
      <c r="BH395" s="141">
        <f>IF(U395="sníž. přenesená",N394,0)</f>
        <v>0</v>
      </c>
      <c r="BI395" s="141">
        <f>IF(U395="nulová",N394,0)</f>
        <v>0</v>
      </c>
      <c r="BJ395" s="17" t="s">
        <v>22</v>
      </c>
      <c r="BK395" s="141">
        <f>ROUND(L394*K394,2)</f>
        <v>0</v>
      </c>
      <c r="BL395" s="17" t="s">
        <v>208</v>
      </c>
      <c r="BM395" s="17" t="s">
        <v>1043</v>
      </c>
    </row>
    <row r="396" spans="2:65" s="1" customFormat="1" ht="31.5" customHeight="1">
      <c r="B396" s="132"/>
      <c r="C396" s="122"/>
      <c r="D396" s="131" t="s">
        <v>127</v>
      </c>
      <c r="E396" s="131"/>
      <c r="F396" s="131"/>
      <c r="G396" s="131"/>
      <c r="H396" s="131"/>
      <c r="I396" s="131"/>
      <c r="J396" s="131"/>
      <c r="K396" s="131"/>
      <c r="L396" s="131"/>
      <c r="M396" s="131"/>
      <c r="N396" s="204">
        <f>BK397</f>
        <v>0</v>
      </c>
      <c r="O396" s="205"/>
      <c r="P396" s="205"/>
      <c r="Q396" s="205"/>
      <c r="R396" s="137"/>
      <c r="T396" s="138" t="s">
        <v>5</v>
      </c>
      <c r="U396" s="40" t="s">
        <v>44</v>
      </c>
      <c r="V396" s="139">
        <v>0.17199999999999999</v>
      </c>
      <c r="W396" s="139">
        <f>V396*K395</f>
        <v>3.9989999999999997</v>
      </c>
      <c r="X396" s="139">
        <v>1.2E-4</v>
      </c>
      <c r="Y396" s="139">
        <f>X396*K395</f>
        <v>2.7899999999999999E-3</v>
      </c>
      <c r="Z396" s="139">
        <v>0</v>
      </c>
      <c r="AA396" s="140">
        <f>Z396*K395</f>
        <v>0</v>
      </c>
      <c r="AR396" s="17" t="s">
        <v>208</v>
      </c>
      <c r="AT396" s="17" t="s">
        <v>146</v>
      </c>
      <c r="AU396" s="17" t="s">
        <v>94</v>
      </c>
      <c r="AY396" s="17" t="s">
        <v>145</v>
      </c>
      <c r="BE396" s="141">
        <f>IF(U396="základní",N395,0)</f>
        <v>0</v>
      </c>
      <c r="BF396" s="141">
        <f>IF(U396="snížená",N395,0)</f>
        <v>0</v>
      </c>
      <c r="BG396" s="141">
        <f>IF(U396="zákl. přenesená",N395,0)</f>
        <v>0</v>
      </c>
      <c r="BH396" s="141">
        <f>IF(U396="sníž. přenesená",N395,0)</f>
        <v>0</v>
      </c>
      <c r="BI396" s="141">
        <f>IF(U396="nulová",N395,0)</f>
        <v>0</v>
      </c>
      <c r="BJ396" s="17" t="s">
        <v>22</v>
      </c>
      <c r="BK396" s="141">
        <f>ROUND(L395*K395,2)</f>
        <v>0</v>
      </c>
      <c r="BL396" s="17" t="s">
        <v>208</v>
      </c>
      <c r="BM396" s="17" t="s">
        <v>1046</v>
      </c>
    </row>
    <row r="397" spans="2:65" s="9" customFormat="1" ht="29.85" customHeight="1">
      <c r="B397" s="121"/>
      <c r="C397" s="133">
        <v>238</v>
      </c>
      <c r="D397" s="133" t="s">
        <v>146</v>
      </c>
      <c r="E397" s="134" t="s">
        <v>1047</v>
      </c>
      <c r="F397" s="200" t="s">
        <v>1048</v>
      </c>
      <c r="G397" s="200"/>
      <c r="H397" s="200"/>
      <c r="I397" s="200"/>
      <c r="J397" s="135" t="s">
        <v>203</v>
      </c>
      <c r="K397" s="136">
        <v>1200.73</v>
      </c>
      <c r="L397" s="201">
        <v>0</v>
      </c>
      <c r="M397" s="201"/>
      <c r="N397" s="201">
        <f>ROUND(L397*K397,2)</f>
        <v>0</v>
      </c>
      <c r="O397" s="201"/>
      <c r="P397" s="201"/>
      <c r="Q397" s="201"/>
      <c r="R397" s="124"/>
      <c r="T397" s="125"/>
      <c r="U397" s="122"/>
      <c r="V397" s="122"/>
      <c r="W397" s="126">
        <f>SUM(W398:W400)</f>
        <v>127.99081</v>
      </c>
      <c r="X397" s="122"/>
      <c r="Y397" s="126">
        <f>SUM(Y398:Y400)</f>
        <v>0.62099769999999999</v>
      </c>
      <c r="Z397" s="122"/>
      <c r="AA397" s="127">
        <f>SUM(AA398:AA400)</f>
        <v>0</v>
      </c>
      <c r="AR397" s="128" t="s">
        <v>94</v>
      </c>
      <c r="AT397" s="129" t="s">
        <v>78</v>
      </c>
      <c r="AU397" s="129" t="s">
        <v>22</v>
      </c>
      <c r="AY397" s="128" t="s">
        <v>145</v>
      </c>
      <c r="BK397" s="130">
        <f>SUM(BK398:BK400)</f>
        <v>0</v>
      </c>
    </row>
    <row r="398" spans="2:65" s="1" customFormat="1" ht="31.5" customHeight="1">
      <c r="B398" s="132"/>
      <c r="C398" s="133">
        <v>239</v>
      </c>
      <c r="D398" s="133" t="s">
        <v>146</v>
      </c>
      <c r="E398" s="134" t="s">
        <v>1050</v>
      </c>
      <c r="F398" s="200" t="s">
        <v>1051</v>
      </c>
      <c r="G398" s="200"/>
      <c r="H398" s="200"/>
      <c r="I398" s="200"/>
      <c r="J398" s="135" t="s">
        <v>203</v>
      </c>
      <c r="K398" s="136">
        <v>1200.73</v>
      </c>
      <c r="L398" s="201">
        <v>0</v>
      </c>
      <c r="M398" s="201"/>
      <c r="N398" s="201">
        <f>ROUND(L398*K398,2)</f>
        <v>0</v>
      </c>
      <c r="O398" s="201"/>
      <c r="P398" s="201"/>
      <c r="Q398" s="201"/>
      <c r="R398" s="137"/>
      <c r="T398" s="138" t="s">
        <v>5</v>
      </c>
      <c r="U398" s="40" t="s">
        <v>44</v>
      </c>
      <c r="V398" s="139">
        <v>3.3000000000000002E-2</v>
      </c>
      <c r="W398" s="139">
        <f>V398*K397</f>
        <v>39.624090000000002</v>
      </c>
      <c r="X398" s="139">
        <v>2.0000000000000001E-4</v>
      </c>
      <c r="Y398" s="139">
        <f>X398*K397</f>
        <v>0.24014600000000003</v>
      </c>
      <c r="Z398" s="139">
        <v>0</v>
      </c>
      <c r="AA398" s="140">
        <f>Z398*K397</f>
        <v>0</v>
      </c>
      <c r="AR398" s="17" t="s">
        <v>208</v>
      </c>
      <c r="AT398" s="17" t="s">
        <v>146</v>
      </c>
      <c r="AU398" s="17" t="s">
        <v>94</v>
      </c>
      <c r="AY398" s="17" t="s">
        <v>145</v>
      </c>
      <c r="BE398" s="141">
        <f>IF(U398="základní",N397,0)</f>
        <v>0</v>
      </c>
      <c r="BF398" s="141">
        <f>IF(U398="snížená",N397,0)</f>
        <v>0</v>
      </c>
      <c r="BG398" s="141">
        <f>IF(U398="zákl. přenesená",N397,0)</f>
        <v>0</v>
      </c>
      <c r="BH398" s="141">
        <f>IF(U398="sníž. přenesená",N397,0)</f>
        <v>0</v>
      </c>
      <c r="BI398" s="141">
        <f>IF(U398="nulová",N397,0)</f>
        <v>0</v>
      </c>
      <c r="BJ398" s="17" t="s">
        <v>22</v>
      </c>
      <c r="BK398" s="141">
        <f>ROUND(L397*K397,2)</f>
        <v>0</v>
      </c>
      <c r="BL398" s="17" t="s">
        <v>208</v>
      </c>
      <c r="BM398" s="17" t="s">
        <v>1049</v>
      </c>
    </row>
    <row r="399" spans="2:65" s="1" customFormat="1" ht="31.5" customHeight="1">
      <c r="B399" s="132"/>
      <c r="C399" s="133">
        <v>240</v>
      </c>
      <c r="D399" s="133" t="s">
        <v>146</v>
      </c>
      <c r="E399" s="134" t="s">
        <v>1053</v>
      </c>
      <c r="F399" s="200" t="s">
        <v>1054</v>
      </c>
      <c r="G399" s="200"/>
      <c r="H399" s="200"/>
      <c r="I399" s="200"/>
      <c r="J399" s="135" t="s">
        <v>203</v>
      </c>
      <c r="K399" s="136">
        <v>192</v>
      </c>
      <c r="L399" s="201">
        <v>0</v>
      </c>
      <c r="M399" s="201"/>
      <c r="N399" s="201">
        <f>ROUND(L399*K399,2)</f>
        <v>0</v>
      </c>
      <c r="O399" s="201"/>
      <c r="P399" s="201"/>
      <c r="Q399" s="201"/>
      <c r="R399" s="137"/>
      <c r="T399" s="138" t="s">
        <v>5</v>
      </c>
      <c r="U399" s="40" t="s">
        <v>44</v>
      </c>
      <c r="V399" s="139">
        <v>6.4000000000000001E-2</v>
      </c>
      <c r="W399" s="139">
        <f>V399*K398</f>
        <v>76.846720000000005</v>
      </c>
      <c r="X399" s="139">
        <v>2.9E-4</v>
      </c>
      <c r="Y399" s="139">
        <f>X399*K398</f>
        <v>0.34821170000000001</v>
      </c>
      <c r="Z399" s="139">
        <v>0</v>
      </c>
      <c r="AA399" s="140">
        <f>Z399*K398</f>
        <v>0</v>
      </c>
      <c r="AR399" s="17" t="s">
        <v>208</v>
      </c>
      <c r="AT399" s="17" t="s">
        <v>146</v>
      </c>
      <c r="AU399" s="17" t="s">
        <v>94</v>
      </c>
      <c r="AY399" s="17" t="s">
        <v>145</v>
      </c>
      <c r="BE399" s="141">
        <f>IF(U399="základní",N398,0)</f>
        <v>0</v>
      </c>
      <c r="BF399" s="141">
        <f>IF(U399="snížená",N398,0)</f>
        <v>0</v>
      </c>
      <c r="BG399" s="141">
        <f>IF(U399="zákl. přenesená",N398,0)</f>
        <v>0</v>
      </c>
      <c r="BH399" s="141">
        <f>IF(U399="sníž. přenesená",N398,0)</f>
        <v>0</v>
      </c>
      <c r="BI399" s="141">
        <f>IF(U399="nulová",N398,0)</f>
        <v>0</v>
      </c>
      <c r="BJ399" s="17" t="s">
        <v>22</v>
      </c>
      <c r="BK399" s="141">
        <f>ROUND(L398*K398,2)</f>
        <v>0</v>
      </c>
      <c r="BL399" s="17" t="s">
        <v>208</v>
      </c>
      <c r="BM399" s="17" t="s">
        <v>1052</v>
      </c>
    </row>
    <row r="400" spans="2:65" s="1" customFormat="1" ht="22.5" customHeight="1">
      <c r="B400" s="132"/>
      <c r="C400" s="122"/>
      <c r="D400" s="123" t="s">
        <v>128</v>
      </c>
      <c r="E400" s="123"/>
      <c r="F400" s="123"/>
      <c r="G400" s="123"/>
      <c r="H400" s="123"/>
      <c r="I400" s="123"/>
      <c r="J400" s="123"/>
      <c r="K400" s="123"/>
      <c r="L400" s="123"/>
      <c r="M400" s="123"/>
      <c r="N400" s="212">
        <f>BK401</f>
        <v>0</v>
      </c>
      <c r="O400" s="213"/>
      <c r="P400" s="213"/>
      <c r="Q400" s="213"/>
      <c r="R400" s="137"/>
      <c r="T400" s="138" t="s">
        <v>5</v>
      </c>
      <c r="U400" s="40" t="s">
        <v>44</v>
      </c>
      <c r="V400" s="139">
        <v>0.06</v>
      </c>
      <c r="W400" s="139">
        <f>V400*K399</f>
        <v>11.52</v>
      </c>
      <c r="X400" s="139">
        <v>1.7000000000000001E-4</v>
      </c>
      <c r="Y400" s="139">
        <f>X400*K399</f>
        <v>3.2640000000000002E-2</v>
      </c>
      <c r="Z400" s="139">
        <v>0</v>
      </c>
      <c r="AA400" s="140">
        <f>Z400*K399</f>
        <v>0</v>
      </c>
      <c r="AR400" s="17" t="s">
        <v>208</v>
      </c>
      <c r="AT400" s="17" t="s">
        <v>146</v>
      </c>
      <c r="AU400" s="17" t="s">
        <v>94</v>
      </c>
      <c r="AY400" s="17" t="s">
        <v>145</v>
      </c>
      <c r="BE400" s="141">
        <f>IF(U400="základní",N399,0)</f>
        <v>0</v>
      </c>
      <c r="BF400" s="141">
        <f>IF(U400="snížená",N399,0)</f>
        <v>0</v>
      </c>
      <c r="BG400" s="141">
        <f>IF(U400="zákl. přenesená",N399,0)</f>
        <v>0</v>
      </c>
      <c r="BH400" s="141">
        <f>IF(U400="sníž. přenesená",N399,0)</f>
        <v>0</v>
      </c>
      <c r="BI400" s="141">
        <f>IF(U400="nulová",N399,0)</f>
        <v>0</v>
      </c>
      <c r="BJ400" s="17" t="s">
        <v>22</v>
      </c>
      <c r="BK400" s="141">
        <f>ROUND(L399*K399,2)</f>
        <v>0</v>
      </c>
      <c r="BL400" s="17" t="s">
        <v>208</v>
      </c>
      <c r="BM400" s="17" t="s">
        <v>1055</v>
      </c>
    </row>
    <row r="401" spans="2:65" s="9" customFormat="1" ht="37.35" customHeight="1">
      <c r="B401" s="121"/>
      <c r="C401" s="122"/>
      <c r="D401" s="131" t="s">
        <v>129</v>
      </c>
      <c r="E401" s="131"/>
      <c r="F401" s="131"/>
      <c r="G401" s="131"/>
      <c r="H401" s="131"/>
      <c r="I401" s="131"/>
      <c r="J401" s="131"/>
      <c r="K401" s="131"/>
      <c r="L401" s="131"/>
      <c r="M401" s="131"/>
      <c r="N401" s="210">
        <f>BK402</f>
        <v>0</v>
      </c>
      <c r="O401" s="211"/>
      <c r="P401" s="211"/>
      <c r="Q401" s="211"/>
      <c r="R401" s="124"/>
      <c r="T401" s="125"/>
      <c r="U401" s="122"/>
      <c r="V401" s="122"/>
      <c r="W401" s="126">
        <f>W402</f>
        <v>0</v>
      </c>
      <c r="X401" s="122"/>
      <c r="Y401" s="126">
        <f>Y402</f>
        <v>0</v>
      </c>
      <c r="Z401" s="122"/>
      <c r="AA401" s="127">
        <f>AA402</f>
        <v>0</v>
      </c>
      <c r="AR401" s="128" t="s">
        <v>164</v>
      </c>
      <c r="AT401" s="129" t="s">
        <v>78</v>
      </c>
      <c r="AU401" s="129" t="s">
        <v>79</v>
      </c>
      <c r="AY401" s="128" t="s">
        <v>145</v>
      </c>
      <c r="BK401" s="130">
        <f>BK402</f>
        <v>0</v>
      </c>
    </row>
    <row r="402" spans="2:65" s="9" customFormat="1" ht="19.899999999999999" customHeight="1">
      <c r="B402" s="121"/>
      <c r="C402" s="133">
        <v>241</v>
      </c>
      <c r="D402" s="133" t="s">
        <v>146</v>
      </c>
      <c r="E402" s="134" t="s">
        <v>1056</v>
      </c>
      <c r="F402" s="200" t="s">
        <v>1057</v>
      </c>
      <c r="G402" s="200"/>
      <c r="H402" s="200"/>
      <c r="I402" s="200"/>
      <c r="J402" s="135" t="s">
        <v>158</v>
      </c>
      <c r="K402" s="136">
        <v>1</v>
      </c>
      <c r="L402" s="201">
        <v>0</v>
      </c>
      <c r="M402" s="201"/>
      <c r="N402" s="201">
        <f>ROUND(L402*K402,2)</f>
        <v>0</v>
      </c>
      <c r="O402" s="201"/>
      <c r="P402" s="201"/>
      <c r="Q402" s="201"/>
      <c r="R402" s="124"/>
      <c r="T402" s="125"/>
      <c r="U402" s="122"/>
      <c r="V402" s="122"/>
      <c r="W402" s="126">
        <f>W403</f>
        <v>0</v>
      </c>
      <c r="X402" s="122"/>
      <c r="Y402" s="126">
        <f>Y403</f>
        <v>0</v>
      </c>
      <c r="Z402" s="122"/>
      <c r="AA402" s="127">
        <f>AA403</f>
        <v>0</v>
      </c>
      <c r="AR402" s="128" t="s">
        <v>164</v>
      </c>
      <c r="AT402" s="129" t="s">
        <v>78</v>
      </c>
      <c r="AU402" s="129" t="s">
        <v>22</v>
      </c>
      <c r="AY402" s="128" t="s">
        <v>145</v>
      </c>
      <c r="BK402" s="130">
        <f>BK403</f>
        <v>0</v>
      </c>
    </row>
    <row r="403" spans="2:65" s="1" customFormat="1" ht="22.5" customHeight="1">
      <c r="B403" s="132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137"/>
      <c r="T403" s="138" t="s">
        <v>5</v>
      </c>
      <c r="U403" s="146" t="s">
        <v>44</v>
      </c>
      <c r="V403" s="147">
        <v>0</v>
      </c>
      <c r="W403" s="147">
        <f>V403*K402</f>
        <v>0</v>
      </c>
      <c r="X403" s="147">
        <v>0</v>
      </c>
      <c r="Y403" s="147">
        <f>X403*K402</f>
        <v>0</v>
      </c>
      <c r="Z403" s="147">
        <v>0</v>
      </c>
      <c r="AA403" s="148">
        <f>Z403*K402</f>
        <v>0</v>
      </c>
      <c r="AR403" s="17" t="s">
        <v>1058</v>
      </c>
      <c r="AT403" s="17" t="s">
        <v>146</v>
      </c>
      <c r="AU403" s="17" t="s">
        <v>94</v>
      </c>
      <c r="AY403" s="17" t="s">
        <v>145</v>
      </c>
      <c r="BE403" s="141">
        <f>IF(U403="základní",N402,0)</f>
        <v>0</v>
      </c>
      <c r="BF403" s="141">
        <f>IF(U403="snížená",N402,0)</f>
        <v>0</v>
      </c>
      <c r="BG403" s="141">
        <f>IF(U403="zákl. přenesená",N402,0)</f>
        <v>0</v>
      </c>
      <c r="BH403" s="141">
        <f>IF(U403="sníž. přenesená",N402,0)</f>
        <v>0</v>
      </c>
      <c r="BI403" s="141">
        <f>IF(U403="nulová",N402,0)</f>
        <v>0</v>
      </c>
      <c r="BJ403" s="17" t="s">
        <v>22</v>
      </c>
      <c r="BK403" s="141">
        <f>ROUND(L402*K402,2)</f>
        <v>0</v>
      </c>
      <c r="BL403" s="17" t="s">
        <v>1058</v>
      </c>
      <c r="BM403" s="17" t="s">
        <v>1059</v>
      </c>
    </row>
    <row r="404" spans="2:65" s="1" customFormat="1" ht="6.95" customHeight="1">
      <c r="B404" s="55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 s="57"/>
    </row>
  </sheetData>
  <mergeCells count="825">
    <mergeCell ref="S2:AC2"/>
    <mergeCell ref="N340:Q340"/>
    <mergeCell ref="N366:Q366"/>
    <mergeCell ref="N375:Q375"/>
    <mergeCell ref="N385:Q385"/>
    <mergeCell ref="N392:Q392"/>
    <mergeCell ref="N396:Q396"/>
    <mergeCell ref="N400:Q400"/>
    <mergeCell ref="N401:Q401"/>
    <mergeCell ref="N315:Q315"/>
    <mergeCell ref="L118:Q118"/>
    <mergeCell ref="C124:Q124"/>
    <mergeCell ref="F126:P126"/>
    <mergeCell ref="M128:P128"/>
    <mergeCell ref="M130:Q130"/>
    <mergeCell ref="M131:Q131"/>
    <mergeCell ref="F133:I133"/>
    <mergeCell ref="L133:M133"/>
    <mergeCell ref="N133:Q133"/>
    <mergeCell ref="N107:Q107"/>
    <mergeCell ref="N108:Q108"/>
    <mergeCell ref="N109:Q109"/>
    <mergeCell ref="N110:Q110"/>
    <mergeCell ref="N111:Q111"/>
    <mergeCell ref="H1:K1"/>
    <mergeCell ref="F399:I399"/>
    <mergeCell ref="L399:M399"/>
    <mergeCell ref="N399:Q399"/>
    <mergeCell ref="F402:I402"/>
    <mergeCell ref="L402:M402"/>
    <mergeCell ref="N402:Q402"/>
    <mergeCell ref="N134:Q134"/>
    <mergeCell ref="N135:Q135"/>
    <mergeCell ref="N136:Q136"/>
    <mergeCell ref="N153:Q153"/>
    <mergeCell ref="N167:Q167"/>
    <mergeCell ref="N191:Q191"/>
    <mergeCell ref="N194:Q194"/>
    <mergeCell ref="N202:Q202"/>
    <mergeCell ref="N233:Q233"/>
    <mergeCell ref="N246:Q246"/>
    <mergeCell ref="N251:Q251"/>
    <mergeCell ref="N253:Q253"/>
    <mergeCell ref="N254:Q254"/>
    <mergeCell ref="N268:Q268"/>
    <mergeCell ref="N283:Q283"/>
    <mergeCell ref="N311:Q311"/>
    <mergeCell ref="N313:Q313"/>
    <mergeCell ref="F395:I395"/>
    <mergeCell ref="L395:M395"/>
    <mergeCell ref="N395:Q395"/>
    <mergeCell ref="F397:I397"/>
    <mergeCell ref="L397:M397"/>
    <mergeCell ref="N397:Q397"/>
    <mergeCell ref="F398:I398"/>
    <mergeCell ref="L398:M398"/>
    <mergeCell ref="N398:Q398"/>
    <mergeCell ref="F391:I391"/>
    <mergeCell ref="L391:M391"/>
    <mergeCell ref="N391:Q391"/>
    <mergeCell ref="F393:I393"/>
    <mergeCell ref="L393:M393"/>
    <mergeCell ref="N393:Q393"/>
    <mergeCell ref="F394:I394"/>
    <mergeCell ref="L394:M394"/>
    <mergeCell ref="N394:Q394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84:I384"/>
    <mergeCell ref="L384:M384"/>
    <mergeCell ref="N384:Q384"/>
    <mergeCell ref="F386:I386"/>
    <mergeCell ref="L386:M386"/>
    <mergeCell ref="N386:Q386"/>
    <mergeCell ref="F387:I387"/>
    <mergeCell ref="L387:M387"/>
    <mergeCell ref="N387:Q387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78:I378"/>
    <mergeCell ref="L378:M378"/>
    <mergeCell ref="N378:Q378"/>
    <mergeCell ref="F379:I379"/>
    <mergeCell ref="L379:M379"/>
    <mergeCell ref="N379:Q379"/>
    <mergeCell ref="F380:I380"/>
    <mergeCell ref="L380:M380"/>
    <mergeCell ref="N380:Q380"/>
    <mergeCell ref="F374:I374"/>
    <mergeCell ref="L374:M374"/>
    <mergeCell ref="N374:Q374"/>
    <mergeCell ref="F376:I376"/>
    <mergeCell ref="L376:M376"/>
    <mergeCell ref="N376:Q376"/>
    <mergeCell ref="F377:I377"/>
    <mergeCell ref="L377:M377"/>
    <mergeCell ref="N377:Q377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65:I365"/>
    <mergeCell ref="L365:M365"/>
    <mergeCell ref="N365:Q365"/>
    <mergeCell ref="F367:I367"/>
    <mergeCell ref="L367:M367"/>
    <mergeCell ref="N367:Q367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44:I344"/>
    <mergeCell ref="L344:M344"/>
    <mergeCell ref="N344:Q344"/>
    <mergeCell ref="F345:I345"/>
    <mergeCell ref="L345:M345"/>
    <mergeCell ref="N345:Q345"/>
    <mergeCell ref="F346:I346"/>
    <mergeCell ref="L346:M346"/>
    <mergeCell ref="N346:Q346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27:I327"/>
    <mergeCell ref="L327:M327"/>
    <mergeCell ref="N327:Q327"/>
    <mergeCell ref="F328:I328"/>
    <mergeCell ref="L328:M328"/>
    <mergeCell ref="N328:Q328"/>
    <mergeCell ref="F330:I330"/>
    <mergeCell ref="L330:M330"/>
    <mergeCell ref="N330:Q330"/>
    <mergeCell ref="N329:Q329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17:I317"/>
    <mergeCell ref="L317:M317"/>
    <mergeCell ref="N317:Q317"/>
    <mergeCell ref="F318:I318"/>
    <mergeCell ref="L318:M318"/>
    <mergeCell ref="N318:Q318"/>
    <mergeCell ref="F320:I320"/>
    <mergeCell ref="L320:M320"/>
    <mergeCell ref="N320:Q320"/>
    <mergeCell ref="N319:Q319"/>
    <mergeCell ref="F312:I312"/>
    <mergeCell ref="L312:M312"/>
    <mergeCell ref="N312:Q312"/>
    <mergeCell ref="F314:I314"/>
    <mergeCell ref="L314:M314"/>
    <mergeCell ref="N314:Q314"/>
    <mergeCell ref="F316:I316"/>
    <mergeCell ref="L316:M316"/>
    <mergeCell ref="N316:Q316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67:I267"/>
    <mergeCell ref="L267:M267"/>
    <mergeCell ref="N267:Q267"/>
    <mergeCell ref="F269:I269"/>
    <mergeCell ref="L269:M269"/>
    <mergeCell ref="N269:Q269"/>
    <mergeCell ref="F270:I270"/>
    <mergeCell ref="L270:M270"/>
    <mergeCell ref="N270:Q270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49:I249"/>
    <mergeCell ref="L249:M249"/>
    <mergeCell ref="N249:Q249"/>
    <mergeCell ref="F250:I250"/>
    <mergeCell ref="L250:M250"/>
    <mergeCell ref="N250:Q250"/>
    <mergeCell ref="F252:I252"/>
    <mergeCell ref="L252:M252"/>
    <mergeCell ref="N252:Q252"/>
    <mergeCell ref="F245:I245"/>
    <mergeCell ref="L245:M245"/>
    <mergeCell ref="N245:Q245"/>
    <mergeCell ref="F247:I247"/>
    <mergeCell ref="L247:M247"/>
    <mergeCell ref="N247:Q247"/>
    <mergeCell ref="F248:I248"/>
    <mergeCell ref="L248:M248"/>
    <mergeCell ref="N248:Q248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2:I232"/>
    <mergeCell ref="L232:M232"/>
    <mergeCell ref="N232:Q232"/>
    <mergeCell ref="F234:I234"/>
    <mergeCell ref="L234:M234"/>
    <mergeCell ref="N234:Q234"/>
    <mergeCell ref="F235:I235"/>
    <mergeCell ref="L235:M235"/>
    <mergeCell ref="N235:Q235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1:I201"/>
    <mergeCell ref="L201:M201"/>
    <mergeCell ref="N201:Q201"/>
    <mergeCell ref="F203:I203"/>
    <mergeCell ref="L203:M203"/>
    <mergeCell ref="N203:Q203"/>
    <mergeCell ref="F204:I204"/>
    <mergeCell ref="L204:M204"/>
    <mergeCell ref="N204:Q204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N112:Q112"/>
    <mergeCell ref="N113:Q113"/>
    <mergeCell ref="N114:Q114"/>
    <mergeCell ref="N116:Q116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</mergeCells>
  <hyperlinks>
    <hyperlink ref="F1:G1" location="C2" display="1) Krycí list rozpočtu"/>
    <hyperlink ref="H1:K1" location="C85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FASTER - Dostavba datovéh...</vt:lpstr>
      <vt:lpstr>'FASTER - Dostavba datovéh...'!Názvy_tisku</vt:lpstr>
      <vt:lpstr>'Rekapitulace stavby'!Názvy_tisku</vt:lpstr>
      <vt:lpstr>'FASTER - Dostavba datovéh...'!Oblast_tisku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Eva-TOSH\Eva</dc:creator>
  <cp:lastModifiedBy>Jana</cp:lastModifiedBy>
  <dcterms:created xsi:type="dcterms:W3CDTF">2017-03-10T12:32:40Z</dcterms:created>
  <dcterms:modified xsi:type="dcterms:W3CDTF">2017-03-22T08:32:49Z</dcterms:modified>
</cp:coreProperties>
</file>